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6380" windowHeight="8190" tabRatio="601"/>
  </bookViews>
  <sheets>
    <sheet name="Газопровод-отвод ГРС-2,км2,5-71" sheetId="2" r:id="rId1"/>
  </sheets>
  <definedNames>
    <definedName name="Excel_BuiltIn_Print_Area_1_1">#REF!</definedName>
    <definedName name="Excel_BuiltIn_Print_Area_1_1_1">#REF!</definedName>
  </definedNames>
  <calcPr calcId="145621"/>
</workbook>
</file>

<file path=xl/calcChain.xml><?xml version="1.0" encoding="utf-8"?>
<calcChain xmlns="http://schemas.openxmlformats.org/spreadsheetml/2006/main">
  <c r="D102" i="2" l="1"/>
  <c r="D88" i="2" s="1"/>
  <c r="Q82" i="2" s="1"/>
  <c r="O82" i="2"/>
  <c r="M82" i="2"/>
  <c r="I82" i="2"/>
  <c r="G82" i="2"/>
  <c r="D75" i="2"/>
  <c r="O66" i="2" s="1"/>
  <c r="D71" i="2"/>
  <c r="D70" i="2"/>
  <c r="D76" i="2" s="1"/>
  <c r="M67" i="2" s="1"/>
  <c r="D69" i="2"/>
  <c r="G67" i="2" s="1"/>
  <c r="G68" i="2"/>
  <c r="D68" i="2"/>
  <c r="I66" i="2" s="1"/>
  <c r="Q67" i="2"/>
  <c r="O67" i="2"/>
  <c r="I67" i="2"/>
  <c r="M66" i="2"/>
  <c r="D65" i="2"/>
  <c r="I51" i="2" s="1"/>
  <c r="D59" i="2"/>
  <c r="D58" i="2"/>
  <c r="G51" i="2"/>
  <c r="D51" i="2"/>
  <c r="Q50" i="2"/>
  <c r="O50" i="2"/>
  <c r="M50" i="2"/>
  <c r="I50" i="2"/>
  <c r="G50" i="2"/>
  <c r="O49" i="2"/>
  <c r="M49" i="2"/>
  <c r="I49" i="2"/>
  <c r="D42" i="2"/>
  <c r="K36" i="2" s="1"/>
  <c r="D41" i="2"/>
  <c r="D38" i="2"/>
  <c r="Q36" i="2" s="1"/>
  <c r="O37" i="2"/>
  <c r="M37" i="2"/>
  <c r="K37" i="2"/>
  <c r="I37" i="2"/>
  <c r="M36" i="2"/>
  <c r="I36" i="2"/>
  <c r="D35" i="2"/>
  <c r="D30" i="2"/>
  <c r="Q21" i="2" s="1"/>
  <c r="D27" i="2"/>
  <c r="M21" i="2" s="1"/>
  <c r="D25" i="2"/>
  <c r="I23" i="2"/>
  <c r="G23" i="2"/>
  <c r="Q22" i="2"/>
  <c r="O22" i="2"/>
  <c r="M22" i="2"/>
  <c r="I22" i="2"/>
  <c r="O21" i="2"/>
  <c r="I21" i="2"/>
  <c r="S82" i="2" l="1"/>
  <c r="D48" i="2"/>
  <c r="Q37" i="2" s="1"/>
  <c r="S66" i="2"/>
  <c r="D81" i="2"/>
  <c r="I68" i="2" s="1"/>
  <c r="S36" i="2"/>
  <c r="S49" i="2"/>
  <c r="S21" i="2"/>
  <c r="S89" i="2" l="1"/>
  <c r="S91" i="2" s="1"/>
  <c r="S90" i="2" s="1"/>
</calcChain>
</file>

<file path=xl/sharedStrings.xml><?xml version="1.0" encoding="utf-8"?>
<sst xmlns="http://schemas.openxmlformats.org/spreadsheetml/2006/main" count="270" uniqueCount="100">
  <si>
    <t>Наименование работ:</t>
  </si>
  <si>
    <t>Объект работ:</t>
  </si>
  <si>
    <t>Наименование организации - подрядчика:</t>
  </si>
  <si>
    <t>Наименование организации-заказчика:</t>
  </si>
  <si>
    <t>ООО «Газпром трансгаз Томск».</t>
  </si>
  <si>
    <t xml:space="preserve">№ </t>
  </si>
  <si>
    <t>Виды работ</t>
  </si>
  <si>
    <t>№ табл.,&amp;</t>
  </si>
  <si>
    <t xml:space="preserve">            Расчет </t>
  </si>
  <si>
    <t>Стоимость</t>
  </si>
  <si>
    <t>п/п</t>
  </si>
  <si>
    <t>СЦ и ОНЗТ-96</t>
  </si>
  <si>
    <t xml:space="preserve">            стоимости</t>
  </si>
  <si>
    <t>работ</t>
  </si>
  <si>
    <t xml:space="preserve">       (цена*кол.ед.раб.)</t>
  </si>
  <si>
    <t>(руб.)</t>
  </si>
  <si>
    <t>Период года: благоприятный - 0</t>
  </si>
  <si>
    <t xml:space="preserve">    </t>
  </si>
  <si>
    <t xml:space="preserve">                         неблагоприятный -1</t>
  </si>
  <si>
    <t>Заказчик: юридическое лицо - 1</t>
  </si>
  <si>
    <t xml:space="preserve">                  физическое лицо - 0</t>
  </si>
  <si>
    <t>Подготовительные работы</t>
  </si>
  <si>
    <t>ОНЗТ-96 Т.74</t>
  </si>
  <si>
    <t>(</t>
  </si>
  <si>
    <t>*</t>
  </si>
  <si>
    <t>+</t>
  </si>
  <si>
    <t>"а" =объект</t>
  </si>
  <si>
    <t>=</t>
  </si>
  <si>
    <t>прим.1,2,6,7.</t>
  </si>
  <si>
    <t>)*</t>
  </si>
  <si>
    <t>"в"=1000 га</t>
  </si>
  <si>
    <t>ОУ п.п 14,15</t>
  </si>
  <si>
    <t>количество обособленных массивов</t>
  </si>
  <si>
    <t>прил.1,2,3,4,5</t>
  </si>
  <si>
    <t>площадь участка, тыс.га.</t>
  </si>
  <si>
    <t xml:space="preserve">Письмо </t>
  </si>
  <si>
    <t>кол-во организаций</t>
  </si>
  <si>
    <t xml:space="preserve">Росземкадастра </t>
  </si>
  <si>
    <t>прим.1:Коэф. за кол-во обособленных массивов к "а"</t>
  </si>
  <si>
    <t xml:space="preserve">№НК/25 </t>
  </si>
  <si>
    <t>прим.2:Коэф. за объем  к  "а"</t>
  </si>
  <si>
    <t>от 10.01.2003</t>
  </si>
  <si>
    <t>прим.6:Коэф. к "а" и "в"</t>
  </si>
  <si>
    <t>прим.7:Коэф. за согласование  к  "а"</t>
  </si>
  <si>
    <t xml:space="preserve">прил.1:Районный коэффициент к "а" и "в" </t>
  </si>
  <si>
    <t>К=</t>
  </si>
  <si>
    <t>прил.2:III группа</t>
  </si>
  <si>
    <t xml:space="preserve">прил.3,4,5:Коэф. за неблагоприятный период к "а" и "в"             </t>
  </si>
  <si>
    <t>Коэффициент инфляции к "а" и "в"</t>
  </si>
  <si>
    <t xml:space="preserve">Коэффициент дефлятор </t>
  </si>
  <si>
    <t>Составление схемы границ земельных участков на КПТ</t>
  </si>
  <si>
    <t xml:space="preserve"> ОНЗТ-96 Т.69</t>
  </si>
  <si>
    <t>"а"=объект</t>
  </si>
  <si>
    <t>прим.3,7,8</t>
  </si>
  <si>
    <t>количество согласований</t>
  </si>
  <si>
    <t>прим.8:Коэф. за количество согласований к "а"</t>
  </si>
  <si>
    <t>прим.7:Коэф. за масштаб 1:1000 к "в"</t>
  </si>
  <si>
    <t>Установление границ земельных участков.</t>
  </si>
  <si>
    <t>ОНЗТ-96 Т.114</t>
  </si>
  <si>
    <t xml:space="preserve">природная категория сложности  </t>
  </si>
  <si>
    <t>прим.1,2,4,5,8</t>
  </si>
  <si>
    <t>"в"= километров границы</t>
  </si>
  <si>
    <t>кол-во смежных землепользователей</t>
  </si>
  <si>
    <t>кол-во межевых знаков на 1 км</t>
  </si>
  <si>
    <t>кол-во участков (звеньев) границы</t>
  </si>
  <si>
    <t xml:space="preserve">прим.1:Коэф. за кол-во меж. знаки к "в"                </t>
  </si>
  <si>
    <t xml:space="preserve">прим.2:Коэф. за прот. границ к "а"              </t>
  </si>
  <si>
    <t xml:space="preserve">прим.4:Коэф. за кол-во уч-в границы к "а"                </t>
  </si>
  <si>
    <t xml:space="preserve">прим.5:Коэф. за кол-во согласований с землепользователями к "в"                </t>
  </si>
  <si>
    <t xml:space="preserve">прим.8:Коэф. За перенесение границ            </t>
  </si>
  <si>
    <t>Оформление межевого плана</t>
  </si>
  <si>
    <t>ОНЗТ-96 Т.77</t>
  </si>
  <si>
    <t>прим.2,5</t>
  </si>
  <si>
    <t>5</t>
  </si>
  <si>
    <t>Сопровождение процедуры постановки земельных участков на ГКУ</t>
  </si>
  <si>
    <t>ОНЗТ-96</t>
  </si>
  <si>
    <t>ОУ п.п 14,22</t>
  </si>
  <si>
    <t>норма времени, чел. дн.</t>
  </si>
  <si>
    <t>прил.1,2,12</t>
  </si>
  <si>
    <t>стоимость 1 чел. дн., руб</t>
  </si>
  <si>
    <t>Итого по п.п. 1-5</t>
  </si>
  <si>
    <t>НДС 18%</t>
  </si>
  <si>
    <t>Всего по смете</t>
  </si>
  <si>
    <t>Примечание:</t>
  </si>
  <si>
    <t>коэффициент дефлятор 2005г., приказ Минэкономразвития №298 от 9.11.04</t>
  </si>
  <si>
    <t>коэффициент дефлятор 2006г., приказ Минэкономразвития №284 от 3.11.05</t>
  </si>
  <si>
    <t>коэффициент дефлятор 2007г. приказ Минэкономразвития №360 от 3.11.06</t>
  </si>
  <si>
    <t>коэффициент дефлятор на 2008г. приказ Минэкономразвития №357 от 22.10.07</t>
  </si>
  <si>
    <t>коэффициент дефлятор на 2009г. приказ Минэкономразвития №395 от 12.11.08</t>
  </si>
  <si>
    <t xml:space="preserve">К дефлятор итоговый  (1,133*1,104*1,132*1,24*1,34*1,538) </t>
  </si>
  <si>
    <t>Стоимость работ рассчитана на основании сборника цен и общественно необходимых затрат труда (ОНЗТ)</t>
  </si>
  <si>
    <t>на изготовление проектной и изыскательской продукции землеустройства, земельного кадастра и мониторинга земель.</t>
  </si>
  <si>
    <t>Утверждены приказом Роскомзема от 28 декабря 1995 г. № 70</t>
  </si>
  <si>
    <t>Заказчик:</t>
  </si>
  <si>
    <t xml:space="preserve">Исполнитель: </t>
  </si>
  <si>
    <t xml:space="preserve">           М.П.</t>
  </si>
  <si>
    <t>Выполнение комплекса кадастровых работ по оформлению прав на земельный участок для капитального ремонта объекта «Газопровод-отвод к ГРС-2 г. Томск» Инв. №00003852. Капитальный ремонт участка км 2,5-71.Томское ЛПУМГ ООО «Газпром трансгаз Томск».
местоположение: Томская область, Томский район.</t>
  </si>
  <si>
    <t>количество зем. Участков, шт</t>
  </si>
  <si>
    <t>Всего по смете: 273 196 Двести семьдесят три тысячи сто девяносто шесть рублей,  в том числе НДС 18% 41 674 .</t>
  </si>
  <si>
    <t>Расчет начальной максимальной цены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</si>
</sst>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5" formatCode="0.0000"/>
    <numFmt numFmtId="166" formatCode="#,##0.0000"/>
    <numFmt numFmtId="168" formatCode="0.0"/>
    <numFmt numFmtId="169" formatCode="0.000"/>
    <numFmt numFmtId="170" formatCode="#,##0.00&quot;р.&quot;"/>
    <numFmt numFmtId="171" formatCode="#,##0&quot;р.&quot;"/>
  </numFmts>
  <fonts count="20" x14ac:knownFonts="1">
    <font>
      <sz val="10"/>
      <name val="Arial Cyr"/>
      <family val="2"/>
      <charset val="204"/>
    </font>
    <font>
      <sz val="10"/>
      <name val="Times New Roman CYR"/>
      <family val="1"/>
      <charset val="204"/>
    </font>
    <font>
      <b/>
      <sz val="14"/>
      <name val="Times New Roman CYR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9"/>
      <name val="Times New Roman Cyr"/>
      <family val="1"/>
      <charset val="204"/>
    </font>
    <font>
      <sz val="10"/>
      <color indexed="9"/>
      <name val="Times New Roman Cyr"/>
      <family val="1"/>
      <charset val="204"/>
    </font>
    <font>
      <b/>
      <sz val="10"/>
      <name val="Times New Roman"/>
      <family val="1"/>
      <charset val="204"/>
    </font>
    <font>
      <sz val="10"/>
      <color indexed="10"/>
      <name val="Times New Roman Cyr"/>
      <family val="1"/>
      <charset val="204"/>
    </font>
    <font>
      <sz val="10"/>
      <name val="Times New Roman"/>
      <family val="1"/>
      <charset val="1"/>
    </font>
    <font>
      <i/>
      <sz val="10"/>
      <name val="Times New Roman"/>
      <family val="1"/>
      <charset val="204"/>
    </font>
    <font>
      <sz val="12"/>
      <name val="Times New Roman"/>
      <family val="1"/>
      <charset val="1"/>
    </font>
    <font>
      <sz val="12"/>
      <name val="Arial Cyr"/>
      <family val="2"/>
      <charset val="204"/>
    </font>
    <font>
      <sz val="8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0"/>
      <name val="Times New Roman Cyr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8">
    <xf numFmtId="0" fontId="0" fillId="0" borderId="0" xfId="0"/>
    <xf numFmtId="0" fontId="1" fillId="0" borderId="0" xfId="0" applyFont="1"/>
    <xf numFmtId="2" fontId="1" fillId="0" borderId="0" xfId="0" applyNumberFormat="1" applyFont="1"/>
    <xf numFmtId="0" fontId="1" fillId="0" borderId="0" xfId="0" applyFont="1" applyBorder="1"/>
    <xf numFmtId="0" fontId="1" fillId="0" borderId="0" xfId="0" applyFont="1" applyFill="1"/>
    <xf numFmtId="2" fontId="1" fillId="0" borderId="0" xfId="0" applyNumberFormat="1" applyFont="1" applyFill="1"/>
    <xf numFmtId="0" fontId="3" fillId="0" borderId="0" xfId="0" applyFont="1" applyFill="1"/>
    <xf numFmtId="0" fontId="4" fillId="0" borderId="0" xfId="0" applyFont="1" applyFill="1"/>
    <xf numFmtId="0" fontId="6" fillId="0" borderId="0" xfId="0" applyFont="1" applyFill="1"/>
    <xf numFmtId="0" fontId="5" fillId="0" borderId="0" xfId="0" applyFont="1" applyFill="1" applyAlignment="1">
      <alignment horizontal="left"/>
    </xf>
    <xf numFmtId="0" fontId="3" fillId="0" borderId="0" xfId="0" applyFont="1" applyFill="1" applyAlignment="1">
      <alignment vertical="top"/>
    </xf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vertical="top"/>
    </xf>
    <xf numFmtId="0" fontId="5" fillId="0" borderId="0" xfId="0" applyFont="1" applyFill="1"/>
    <xf numFmtId="2" fontId="5" fillId="0" borderId="0" xfId="0" applyNumberFormat="1" applyFont="1" applyFill="1" applyAlignment="1">
      <alignment horizontal="left"/>
    </xf>
    <xf numFmtId="0" fontId="8" fillId="0" borderId="0" xfId="0" applyFont="1" applyFill="1"/>
    <xf numFmtId="0" fontId="7" fillId="0" borderId="0" xfId="0" applyFont="1" applyFill="1" applyAlignment="1">
      <alignment horizontal="left"/>
    </xf>
    <xf numFmtId="0" fontId="1" fillId="0" borderId="1" xfId="0" applyFont="1" applyFill="1" applyBorder="1" applyAlignment="1">
      <alignment horizontal="center" wrapText="1"/>
    </xf>
    <xf numFmtId="0" fontId="6" fillId="0" borderId="2" xfId="0" applyFont="1" applyFill="1" applyBorder="1"/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vertical="center"/>
    </xf>
    <xf numFmtId="0" fontId="1" fillId="0" borderId="4" xfId="0" applyFont="1" applyFill="1" applyBorder="1" applyAlignment="1">
      <alignment vertical="center"/>
    </xf>
    <xf numFmtId="0" fontId="1" fillId="0" borderId="4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6" fillId="0" borderId="5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9" fillId="0" borderId="6" xfId="0" applyFont="1" applyFill="1" applyBorder="1"/>
    <xf numFmtId="0" fontId="1" fillId="0" borderId="5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/>
    <xf numFmtId="0" fontId="1" fillId="0" borderId="8" xfId="0" applyFont="1" applyFill="1" applyBorder="1"/>
    <xf numFmtId="0" fontId="6" fillId="0" borderId="9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10" fillId="0" borderId="11" xfId="0" applyFont="1" applyFill="1" applyBorder="1"/>
    <xf numFmtId="0" fontId="1" fillId="0" borderId="9" xfId="0" applyFont="1" applyFill="1" applyBorder="1" applyAlignment="1">
      <alignment horizontal="center" vertical="center"/>
    </xf>
    <xf numFmtId="0" fontId="1" fillId="0" borderId="0" xfId="0" applyFont="1" applyFill="1" applyBorder="1"/>
    <xf numFmtId="0" fontId="1" fillId="0" borderId="10" xfId="0" applyFont="1" applyFill="1" applyBorder="1"/>
    <xf numFmtId="0" fontId="1" fillId="0" borderId="12" xfId="0" applyFont="1" applyFill="1" applyBorder="1" applyAlignment="1">
      <alignment horizontal="center"/>
    </xf>
    <xf numFmtId="0" fontId="1" fillId="0" borderId="13" xfId="0" applyFont="1" applyFill="1" applyBorder="1" applyAlignment="1">
      <alignment horizontal="center"/>
    </xf>
    <xf numFmtId="0" fontId="1" fillId="0" borderId="14" xfId="0" applyFont="1" applyFill="1" applyBorder="1" applyAlignment="1">
      <alignment horizontal="center"/>
    </xf>
    <xf numFmtId="0" fontId="1" fillId="0" borderId="14" xfId="0" applyFont="1" applyFill="1" applyBorder="1" applyProtection="1">
      <protection hidden="1"/>
    </xf>
    <xf numFmtId="0" fontId="1" fillId="0" borderId="3" xfId="0" applyFont="1" applyFill="1" applyBorder="1" applyAlignment="1">
      <alignment horizontal="center"/>
    </xf>
    <xf numFmtId="0" fontId="1" fillId="0" borderId="14" xfId="0" applyFont="1" applyFill="1" applyBorder="1"/>
    <xf numFmtId="0" fontId="1" fillId="0" borderId="15" xfId="0" applyFont="1" applyFill="1" applyBorder="1"/>
    <xf numFmtId="0" fontId="1" fillId="0" borderId="4" xfId="0" applyFont="1" applyFill="1" applyBorder="1"/>
    <xf numFmtId="0" fontId="1" fillId="0" borderId="5" xfId="0" applyFont="1" applyFill="1" applyBorder="1"/>
    <xf numFmtId="0" fontId="1" fillId="0" borderId="0" xfId="0" applyFont="1" applyFill="1" applyBorder="1" applyAlignment="1">
      <alignment horizontal="left"/>
    </xf>
    <xf numFmtId="0" fontId="1" fillId="0" borderId="9" xfId="0" applyFont="1" applyFill="1" applyBorder="1"/>
    <xf numFmtId="0" fontId="1" fillId="0" borderId="9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right"/>
    </xf>
    <xf numFmtId="3" fontId="1" fillId="0" borderId="4" xfId="0" applyNumberFormat="1" applyFont="1" applyFill="1" applyBorder="1" applyAlignment="1">
      <alignment horizontal="center"/>
    </xf>
    <xf numFmtId="4" fontId="1" fillId="0" borderId="4" xfId="0" applyNumberFormat="1" applyFont="1" applyFill="1" applyBorder="1" applyAlignment="1">
      <alignment horizontal="center"/>
    </xf>
    <xf numFmtId="0" fontId="1" fillId="0" borderId="2" xfId="0" applyFont="1" applyFill="1" applyBorder="1"/>
    <xf numFmtId="0" fontId="0" fillId="0" borderId="7" xfId="0" applyFill="1" applyBorder="1"/>
    <xf numFmtId="0" fontId="1" fillId="0" borderId="7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165" fontId="1" fillId="0" borderId="0" xfId="0" applyNumberFormat="1" applyFont="1" applyFill="1" applyBorder="1" applyAlignment="1">
      <alignment horizontal="center"/>
    </xf>
    <xf numFmtId="4" fontId="1" fillId="0" borderId="0" xfId="0" applyNumberFormat="1" applyFont="1" applyFill="1" applyBorder="1" applyAlignment="1">
      <alignment horizontal="center"/>
    </xf>
    <xf numFmtId="2" fontId="1" fillId="0" borderId="0" xfId="0" applyNumberFormat="1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2" fontId="1" fillId="0" borderId="0" xfId="0" applyNumberFormat="1" applyFont="1" applyFill="1" applyBorder="1"/>
    <xf numFmtId="0" fontId="1" fillId="0" borderId="7" xfId="0" applyFont="1" applyFill="1" applyBorder="1" applyAlignment="1">
      <alignment horizontal="center" vertical="top"/>
    </xf>
    <xf numFmtId="0" fontId="1" fillId="0" borderId="5" xfId="0" applyFont="1" applyFill="1" applyBorder="1" applyAlignment="1">
      <alignment horizontal="right" wrapText="1"/>
    </xf>
    <xf numFmtId="0" fontId="1" fillId="0" borderId="7" xfId="0" applyFont="1" applyFill="1" applyBorder="1"/>
    <xf numFmtId="0" fontId="0" fillId="0" borderId="8" xfId="0" applyFill="1" applyBorder="1"/>
    <xf numFmtId="0" fontId="1" fillId="0" borderId="8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6" fillId="0" borderId="3" xfId="0" applyFont="1" applyFill="1" applyBorder="1" applyAlignment="1">
      <alignment wrapText="1"/>
    </xf>
    <xf numFmtId="168" fontId="1" fillId="0" borderId="4" xfId="0" applyNumberFormat="1" applyFont="1" applyFill="1" applyBorder="1" applyAlignment="1">
      <alignment horizontal="center"/>
    </xf>
    <xf numFmtId="165" fontId="1" fillId="0" borderId="4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left" wrapText="1"/>
    </xf>
    <xf numFmtId="4" fontId="1" fillId="0" borderId="0" xfId="0" applyNumberFormat="1" applyFont="1"/>
    <xf numFmtId="0" fontId="1" fillId="0" borderId="5" xfId="0" applyFont="1" applyFill="1" applyBorder="1" applyAlignment="1">
      <alignment wrapText="1"/>
    </xf>
    <xf numFmtId="4" fontId="1" fillId="0" borderId="1" xfId="0" applyNumberFormat="1" applyFont="1" applyFill="1" applyBorder="1" applyAlignment="1">
      <alignment horizontal="right"/>
    </xf>
    <xf numFmtId="4" fontId="1" fillId="0" borderId="7" xfId="0" applyNumberFormat="1" applyFont="1" applyFill="1" applyBorder="1" applyAlignment="1">
      <alignment horizontal="right"/>
    </xf>
    <xf numFmtId="4" fontId="1" fillId="0" borderId="8" xfId="0" applyNumberFormat="1" applyFont="1" applyFill="1" applyBorder="1" applyAlignment="1">
      <alignment horizontal="right"/>
    </xf>
    <xf numFmtId="3" fontId="1" fillId="0" borderId="0" xfId="0" applyNumberFormat="1" applyFont="1" applyFill="1" applyAlignment="1">
      <alignment horizontal="center"/>
    </xf>
    <xf numFmtId="2" fontId="1" fillId="0" borderId="4" xfId="0" applyNumberFormat="1" applyFont="1" applyFill="1" applyBorder="1" applyAlignment="1">
      <alignment horizontal="center"/>
    </xf>
    <xf numFmtId="169" fontId="1" fillId="0" borderId="0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left" vertical="center"/>
    </xf>
    <xf numFmtId="0" fontId="1" fillId="0" borderId="14" xfId="0" applyFont="1" applyBorder="1" applyAlignment="1">
      <alignment horizontal="right"/>
    </xf>
    <xf numFmtId="0" fontId="1" fillId="0" borderId="15" xfId="0" applyFont="1" applyBorder="1"/>
    <xf numFmtId="170" fontId="1" fillId="0" borderId="15" xfId="0" applyNumberFormat="1" applyFont="1" applyBorder="1" applyAlignment="1">
      <alignment horizontal="center"/>
    </xf>
    <xf numFmtId="171" fontId="1" fillId="0" borderId="13" xfId="0" applyNumberFormat="1" applyFont="1" applyBorder="1" applyAlignment="1">
      <alignment horizontal="right"/>
    </xf>
    <xf numFmtId="0" fontId="1" fillId="0" borderId="14" xfId="0" applyNumberFormat="1" applyFont="1" applyBorder="1" applyAlignment="1">
      <alignment horizontal="right"/>
    </xf>
    <xf numFmtId="0" fontId="1" fillId="0" borderId="14" xfId="0" applyNumberFormat="1" applyFont="1" applyBorder="1" applyAlignment="1">
      <alignment horizontal="center"/>
    </xf>
    <xf numFmtId="0" fontId="1" fillId="0" borderId="15" xfId="0" applyNumberFormat="1" applyFont="1" applyBorder="1"/>
    <xf numFmtId="0" fontId="6" fillId="0" borderId="8" xfId="0" applyFont="1" applyBorder="1" applyAlignment="1">
      <alignment horizontal="center"/>
    </xf>
    <xf numFmtId="0" fontId="6" fillId="0" borderId="10" xfId="0" applyFont="1" applyBorder="1"/>
    <xf numFmtId="0" fontId="1" fillId="0" borderId="10" xfId="0" applyFont="1" applyBorder="1" applyAlignment="1">
      <alignment horizontal="right"/>
    </xf>
    <xf numFmtId="0" fontId="1" fillId="0" borderId="11" xfId="0" applyFont="1" applyBorder="1"/>
    <xf numFmtId="0" fontId="1" fillId="0" borderId="10" xfId="0" applyFont="1" applyBorder="1" applyAlignment="1">
      <alignment horizontal="center"/>
    </xf>
    <xf numFmtId="0" fontId="1" fillId="0" borderId="10" xfId="0" applyFont="1" applyBorder="1"/>
    <xf numFmtId="170" fontId="1" fillId="0" borderId="0" xfId="0" applyNumberFormat="1" applyFont="1"/>
    <xf numFmtId="0" fontId="8" fillId="0" borderId="0" xfId="0" applyFont="1" applyBorder="1"/>
    <xf numFmtId="0" fontId="8" fillId="0" borderId="0" xfId="0" applyFont="1" applyFill="1" applyBorder="1"/>
    <xf numFmtId="0" fontId="5" fillId="0" borderId="0" xfId="0" applyFont="1" applyFill="1" applyBorder="1"/>
    <xf numFmtId="0" fontId="14" fillId="0" borderId="0" xfId="0" applyFont="1"/>
    <xf numFmtId="0" fontId="8" fillId="0" borderId="12" xfId="0" applyFont="1" applyBorder="1" applyAlignment="1">
      <alignment wrapText="1" shrinkToFit="1"/>
    </xf>
    <xf numFmtId="0" fontId="8" fillId="0" borderId="12" xfId="0" applyFont="1" applyBorder="1" applyAlignment="1">
      <alignment vertical="center"/>
    </xf>
    <xf numFmtId="169" fontId="8" fillId="0" borderId="12" xfId="0" applyNumberFormat="1" applyFont="1" applyFill="1" applyBorder="1" applyAlignment="1">
      <alignment vertical="center"/>
    </xf>
    <xf numFmtId="2" fontId="8" fillId="0" borderId="12" xfId="0" applyNumberFormat="1" applyFont="1" applyFill="1" applyBorder="1" applyAlignment="1">
      <alignment vertical="center"/>
    </xf>
    <xf numFmtId="2" fontId="8" fillId="0" borderId="12" xfId="0" applyNumberFormat="1" applyFont="1" applyFill="1" applyBorder="1" applyAlignment="1">
      <alignment horizontal="right" vertical="center" wrapText="1"/>
    </xf>
    <xf numFmtId="169" fontId="8" fillId="0" borderId="12" xfId="0" applyNumberFormat="1" applyFont="1" applyFill="1" applyBorder="1" applyAlignment="1">
      <alignment horizontal="right" vertical="center" wrapText="1"/>
    </xf>
    <xf numFmtId="0" fontId="15" fillId="0" borderId="0" xfId="0" applyFont="1"/>
    <xf numFmtId="0" fontId="16" fillId="0" borderId="0" xfId="0" applyFont="1" applyBorder="1"/>
    <xf numFmtId="1" fontId="16" fillId="0" borderId="0" xfId="0" applyNumberFormat="1" applyFont="1" applyBorder="1" applyAlignment="1">
      <alignment horizontal="center"/>
    </xf>
    <xf numFmtId="0" fontId="11" fillId="0" borderId="0" xfId="0" applyFont="1" applyBorder="1" applyAlignment="1">
      <alignment horizontal="justify" vertical="top"/>
    </xf>
    <xf numFmtId="2" fontId="16" fillId="0" borderId="0" xfId="0" applyNumberFormat="1" applyFont="1" applyBorder="1"/>
    <xf numFmtId="0" fontId="15" fillId="0" borderId="0" xfId="0" applyFont="1" applyAlignment="1"/>
    <xf numFmtId="0" fontId="7" fillId="0" borderId="0" xfId="0" applyFont="1"/>
    <xf numFmtId="0" fontId="17" fillId="0" borderId="0" xfId="0" applyFont="1" applyAlignment="1">
      <alignment horizontal="center"/>
    </xf>
    <xf numFmtId="0" fontId="18" fillId="0" borderId="0" xfId="0" applyFont="1" applyAlignment="1"/>
    <xf numFmtId="0" fontId="1" fillId="0" borderId="11" xfId="0" applyNumberFormat="1" applyFont="1" applyFill="1" applyBorder="1" applyAlignment="1">
      <alignment horizontal="center"/>
    </xf>
    <xf numFmtId="2" fontId="1" fillId="0" borderId="17" xfId="0" applyNumberFormat="1" applyFont="1" applyFill="1" applyBorder="1" applyAlignment="1">
      <alignment horizontal="center"/>
    </xf>
    <xf numFmtId="2" fontId="1" fillId="0" borderId="18" xfId="0" applyNumberFormat="1" applyFont="1" applyFill="1" applyBorder="1" applyAlignment="1">
      <alignment horizontal="center"/>
    </xf>
    <xf numFmtId="2" fontId="1" fillId="0" borderId="19" xfId="0" applyNumberFormat="1" applyFont="1" applyFill="1" applyBorder="1" applyAlignment="1">
      <alignment horizontal="center"/>
    </xf>
    <xf numFmtId="4" fontId="12" fillId="0" borderId="7" xfId="0" applyNumberFormat="1" applyFont="1" applyFill="1" applyBorder="1" applyAlignment="1">
      <alignment horizontal="right"/>
    </xf>
    <xf numFmtId="4" fontId="19" fillId="0" borderId="15" xfId="0" applyNumberFormat="1" applyFont="1" applyBorder="1" applyAlignment="1">
      <alignment horizontal="right"/>
    </xf>
    <xf numFmtId="4" fontId="19" fillId="0" borderId="12" xfId="0" applyNumberFormat="1" applyFont="1" applyBorder="1" applyAlignment="1">
      <alignment horizontal="right"/>
    </xf>
    <xf numFmtId="0" fontId="4" fillId="0" borderId="0" xfId="0" applyFont="1"/>
    <xf numFmtId="0" fontId="1" fillId="0" borderId="3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1" fillId="0" borderId="12" xfId="0" applyFont="1" applyFill="1" applyBorder="1" applyAlignment="1">
      <alignment wrapText="1"/>
    </xf>
    <xf numFmtId="0" fontId="1" fillId="0" borderId="5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wrapText="1"/>
    </xf>
    <xf numFmtId="0" fontId="1" fillId="0" borderId="9" xfId="0" applyFont="1" applyFill="1" applyBorder="1" applyAlignment="1">
      <alignment horizontal="left" wrapText="1"/>
    </xf>
    <xf numFmtId="0" fontId="1" fillId="0" borderId="10" xfId="0" applyFont="1" applyFill="1" applyBorder="1" applyAlignment="1">
      <alignment horizontal="left" wrapText="1"/>
    </xf>
    <xf numFmtId="0" fontId="1" fillId="0" borderId="10" xfId="0" applyFont="1" applyFill="1" applyBorder="1" applyAlignment="1">
      <alignment wrapText="1"/>
    </xf>
    <xf numFmtId="0" fontId="1" fillId="0" borderId="4" xfId="0" applyFont="1" applyFill="1" applyBorder="1" applyAlignment="1">
      <alignment wrapText="1"/>
    </xf>
    <xf numFmtId="4" fontId="1" fillId="0" borderId="2" xfId="0" applyNumberFormat="1" applyFont="1" applyFill="1" applyBorder="1" applyAlignment="1">
      <alignment wrapText="1"/>
    </xf>
    <xf numFmtId="0" fontId="1" fillId="0" borderId="0" xfId="0" applyFont="1" applyFill="1" applyBorder="1" applyAlignment="1">
      <alignment horizontal="right" wrapText="1"/>
    </xf>
    <xf numFmtId="3" fontId="1" fillId="0" borderId="6" xfId="0" applyNumberFormat="1" applyFont="1" applyFill="1" applyBorder="1" applyAlignment="1">
      <alignment wrapText="1"/>
    </xf>
    <xf numFmtId="166" fontId="1" fillId="0" borderId="6" xfId="0" applyNumberFormat="1" applyFont="1" applyFill="1" applyBorder="1" applyAlignment="1">
      <alignment wrapText="1"/>
    </xf>
    <xf numFmtId="0" fontId="1" fillId="0" borderId="6" xfId="0" applyFont="1" applyFill="1" applyBorder="1" applyAlignment="1">
      <alignment wrapText="1"/>
    </xf>
    <xf numFmtId="4" fontId="1" fillId="0" borderId="6" xfId="0" applyNumberFormat="1" applyFont="1" applyFill="1" applyBorder="1" applyAlignment="1">
      <alignment wrapText="1"/>
    </xf>
    <xf numFmtId="2" fontId="1" fillId="0" borderId="6" xfId="0" applyNumberFormat="1" applyFont="1" applyFill="1" applyBorder="1" applyAlignment="1">
      <alignment wrapText="1"/>
    </xf>
    <xf numFmtId="0" fontId="8" fillId="0" borderId="6" xfId="0" applyFont="1" applyFill="1" applyBorder="1" applyAlignment="1">
      <alignment wrapText="1"/>
    </xf>
    <xf numFmtId="0" fontId="8" fillId="0" borderId="9" xfId="0" applyFont="1" applyFill="1" applyBorder="1" applyAlignment="1">
      <alignment wrapText="1"/>
    </xf>
    <xf numFmtId="0" fontId="8" fillId="0" borderId="10" xfId="0" applyFont="1" applyFill="1" applyBorder="1" applyAlignment="1">
      <alignment horizontal="left" wrapText="1"/>
    </xf>
    <xf numFmtId="2" fontId="8" fillId="0" borderId="11" xfId="0" applyNumberFormat="1" applyFont="1" applyFill="1" applyBorder="1" applyAlignment="1">
      <alignment wrapText="1"/>
    </xf>
    <xf numFmtId="0" fontId="1" fillId="0" borderId="2" xfId="0" applyFont="1" applyFill="1" applyBorder="1" applyAlignment="1">
      <alignment wrapText="1"/>
    </xf>
    <xf numFmtId="0" fontId="6" fillId="0" borderId="4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right" vertical="center" wrapText="1"/>
    </xf>
    <xf numFmtId="3" fontId="8" fillId="0" borderId="6" xfId="0" applyNumberFormat="1" applyFont="1" applyFill="1" applyBorder="1" applyAlignment="1">
      <alignment wrapText="1"/>
    </xf>
    <xf numFmtId="2" fontId="8" fillId="0" borderId="6" xfId="0" applyNumberFormat="1" applyFont="1" applyFill="1" applyBorder="1" applyAlignment="1">
      <alignment wrapText="1"/>
    </xf>
    <xf numFmtId="0" fontId="1" fillId="0" borderId="9" xfId="0" applyFont="1" applyFill="1" applyBorder="1" applyAlignment="1">
      <alignment wrapText="1"/>
    </xf>
    <xf numFmtId="4" fontId="8" fillId="0" borderId="11" xfId="0" applyNumberFormat="1" applyFont="1" applyFill="1" applyBorder="1" applyAlignment="1">
      <alignment wrapText="1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4" fontId="1" fillId="0" borderId="10" xfId="0" applyNumberFormat="1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6" fillId="0" borderId="3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top"/>
    </xf>
    <xf numFmtId="0" fontId="1" fillId="0" borderId="8" xfId="0" applyFont="1" applyFill="1" applyBorder="1" applyAlignment="1">
      <alignment horizontal="center" vertical="top"/>
    </xf>
    <xf numFmtId="49" fontId="6" fillId="0" borderId="16" xfId="0" applyNumberFormat="1" applyFont="1" applyFill="1" applyBorder="1" applyAlignment="1">
      <alignment horizontal="center" vertical="top"/>
    </xf>
    <xf numFmtId="0" fontId="1" fillId="0" borderId="8" xfId="0" applyFont="1" applyFill="1" applyBorder="1" applyAlignment="1">
      <alignment horizontal="center" wrapText="1"/>
    </xf>
    <xf numFmtId="4" fontId="1" fillId="0" borderId="9" xfId="0" applyNumberFormat="1" applyFont="1" applyBorder="1" applyAlignment="1">
      <alignment horizontal="right"/>
    </xf>
    <xf numFmtId="0" fontId="7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left"/>
    </xf>
    <xf numFmtId="0" fontId="3" fillId="0" borderId="0" xfId="0" applyFont="1" applyBorder="1" applyAlignment="1">
      <alignment horizontal="justify" wrapText="1"/>
    </xf>
    <xf numFmtId="0" fontId="11" fillId="0" borderId="3" xfId="0" applyFont="1" applyFill="1" applyBorder="1" applyAlignment="1">
      <alignment wrapText="1"/>
    </xf>
    <xf numFmtId="0" fontId="0" fillId="0" borderId="4" xfId="0" applyBorder="1" applyAlignment="1">
      <alignment wrapText="1"/>
    </xf>
    <xf numFmtId="0" fontId="0" fillId="0" borderId="2" xfId="0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13"/>
  <sheetViews>
    <sheetView tabSelected="1" topLeftCell="A61" zoomScale="75" zoomScaleNormal="75" workbookViewId="0">
      <selection activeCell="O38" sqref="O38"/>
    </sheetView>
  </sheetViews>
  <sheetFormatPr defaultRowHeight="12.75" x14ac:dyDescent="0.2"/>
  <cols>
    <col min="1" max="1" width="3" customWidth="1"/>
    <col min="2" max="2" width="33.5703125" customWidth="1"/>
    <col min="3" max="3" width="3.7109375" customWidth="1"/>
    <col min="4" max="4" width="8.28515625" customWidth="1"/>
    <col min="5" max="5" width="12.42578125" customWidth="1"/>
    <col min="6" max="6" width="3.28515625" customWidth="1"/>
    <col min="7" max="7" width="5.28515625" customWidth="1"/>
    <col min="8" max="8" width="2.5703125" customWidth="1"/>
    <col min="9" max="9" width="7" customWidth="1"/>
    <col min="10" max="10" width="3" customWidth="1"/>
    <col min="11" max="11" width="4.5703125" customWidth="1"/>
    <col min="12" max="12" width="2.7109375" customWidth="1"/>
    <col min="13" max="13" width="5.5703125" customWidth="1"/>
    <col min="14" max="14" width="3.7109375" customWidth="1"/>
    <col min="15" max="15" width="6.140625" customWidth="1"/>
    <col min="16" max="16" width="3.7109375" customWidth="1"/>
    <col min="17" max="17" width="6.42578125" customWidth="1"/>
    <col min="18" max="18" width="4" customWidth="1"/>
    <col min="19" max="19" width="15" customWidth="1"/>
  </cols>
  <sheetData>
    <row r="1" spans="1:19" ht="11.25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"/>
      <c r="R1" s="1"/>
      <c r="S1" s="2"/>
    </row>
    <row r="2" spans="1:19" hidden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2"/>
      <c r="R2" s="1"/>
      <c r="S2" s="2"/>
    </row>
    <row r="3" spans="1:19" ht="18.75" x14ac:dyDescent="0.3">
      <c r="A3" s="170" t="s">
        <v>99</v>
      </c>
      <c r="B3" s="170"/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0"/>
      <c r="N3" s="170"/>
      <c r="O3" s="170"/>
      <c r="P3" s="170"/>
      <c r="Q3" s="170"/>
      <c r="R3" s="170"/>
      <c r="S3" s="170"/>
    </row>
    <row r="4" spans="1:19" ht="0.75" customHeight="1" x14ac:dyDescent="0.2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5"/>
    </row>
    <row r="5" spans="1:19" ht="66" customHeight="1" x14ac:dyDescent="0.25">
      <c r="A5" s="159" t="s">
        <v>0</v>
      </c>
      <c r="B5" s="160"/>
      <c r="C5" s="174" t="s">
        <v>96</v>
      </c>
      <c r="D5" s="174"/>
      <c r="E5" s="174"/>
      <c r="F5" s="174"/>
      <c r="G5" s="174"/>
      <c r="H5" s="174"/>
      <c r="I5" s="174"/>
      <c r="J5" s="174"/>
      <c r="K5" s="174"/>
      <c r="L5" s="174"/>
      <c r="M5" s="174"/>
      <c r="N5" s="174"/>
      <c r="O5" s="174"/>
      <c r="P5" s="174"/>
      <c r="Q5" s="174"/>
      <c r="R5" s="174"/>
      <c r="S5" s="174"/>
    </row>
    <row r="6" spans="1:19" ht="4.5" hidden="1" customHeight="1" x14ac:dyDescent="0.25">
      <c r="A6" s="6"/>
      <c r="B6" s="8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</row>
    <row r="7" spans="1:19" ht="15.75" x14ac:dyDescent="0.25">
      <c r="A7" s="10" t="s">
        <v>1</v>
      </c>
      <c r="B7" s="11"/>
      <c r="C7" s="171"/>
      <c r="D7" s="171"/>
      <c r="E7" s="171"/>
      <c r="F7" s="171"/>
      <c r="G7" s="171"/>
      <c r="H7" s="171"/>
      <c r="I7" s="171"/>
      <c r="J7" s="171"/>
      <c r="K7" s="171"/>
      <c r="L7" s="171"/>
      <c r="M7" s="171"/>
      <c r="N7" s="171"/>
      <c r="O7" s="171"/>
      <c r="P7" s="171"/>
      <c r="Q7" s="171"/>
      <c r="R7" s="171"/>
      <c r="S7" s="171"/>
    </row>
    <row r="8" spans="1:19" ht="0.75" customHeight="1" x14ac:dyDescent="0.25">
      <c r="A8" s="6"/>
      <c r="B8" s="11"/>
      <c r="C8" s="12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</row>
    <row r="9" spans="1:19" ht="36" customHeight="1" x14ac:dyDescent="0.25">
      <c r="A9" s="172" t="s">
        <v>2</v>
      </c>
      <c r="B9" s="172"/>
      <c r="C9" s="173"/>
      <c r="D9" s="173"/>
      <c r="E9" s="173"/>
      <c r="F9" s="173"/>
      <c r="G9" s="173"/>
      <c r="H9" s="173"/>
      <c r="I9" s="173"/>
      <c r="J9" s="173"/>
      <c r="K9" s="173"/>
      <c r="L9" s="173"/>
      <c r="M9" s="173"/>
      <c r="N9" s="173"/>
      <c r="O9" s="173"/>
      <c r="P9" s="173"/>
      <c r="Q9" s="173"/>
      <c r="R9" s="173"/>
      <c r="S9" s="173"/>
    </row>
    <row r="10" spans="1:19" ht="9.75" customHeight="1" x14ac:dyDescent="0.25">
      <c r="A10" s="14"/>
      <c r="B10" s="4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15"/>
    </row>
    <row r="11" spans="1:19" ht="19.5" customHeight="1" x14ac:dyDescent="0.25">
      <c r="A11" s="7" t="s">
        <v>3</v>
      </c>
      <c r="B11" s="4"/>
      <c r="C11" s="169" t="s">
        <v>4</v>
      </c>
      <c r="D11" s="169"/>
      <c r="E11" s="169"/>
      <c r="F11" s="169"/>
      <c r="G11" s="169"/>
      <c r="H11" s="169"/>
      <c r="I11" s="169"/>
      <c r="J11" s="169"/>
      <c r="K11" s="169"/>
      <c r="L11" s="169"/>
      <c r="M11" s="169"/>
      <c r="N11" s="169"/>
      <c r="O11" s="169"/>
      <c r="P11" s="169"/>
      <c r="Q11" s="169"/>
      <c r="R11" s="169"/>
      <c r="S11" s="169"/>
    </row>
    <row r="12" spans="1:19" ht="15.75" hidden="1" x14ac:dyDescent="0.25">
      <c r="A12" s="6"/>
      <c r="B12" s="16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</row>
    <row r="13" spans="1:19" x14ac:dyDescent="0.2">
      <c r="A13" s="18" t="s">
        <v>5</v>
      </c>
      <c r="B13" s="163" t="s">
        <v>6</v>
      </c>
      <c r="C13" s="163"/>
      <c r="D13" s="19"/>
      <c r="E13" s="20" t="s">
        <v>7</v>
      </c>
      <c r="F13" s="21"/>
      <c r="G13" s="22"/>
      <c r="H13" s="22"/>
      <c r="I13" s="22" t="s">
        <v>8</v>
      </c>
      <c r="J13" s="22"/>
      <c r="K13" s="22"/>
      <c r="L13" s="22"/>
      <c r="M13" s="23"/>
      <c r="N13" s="23"/>
      <c r="O13" s="23"/>
      <c r="P13" s="23"/>
      <c r="Q13" s="23"/>
      <c r="R13" s="23"/>
      <c r="S13" s="124" t="s">
        <v>9</v>
      </c>
    </row>
    <row r="14" spans="1:19" x14ac:dyDescent="0.2">
      <c r="A14" s="25" t="s">
        <v>10</v>
      </c>
      <c r="B14" s="26"/>
      <c r="C14" s="27"/>
      <c r="D14" s="28"/>
      <c r="E14" s="29" t="s">
        <v>11</v>
      </c>
      <c r="F14" s="30"/>
      <c r="G14" s="31"/>
      <c r="H14" s="31" t="s">
        <v>12</v>
      </c>
      <c r="I14" s="32"/>
      <c r="J14" s="31"/>
      <c r="K14" s="31"/>
      <c r="L14" s="31"/>
      <c r="M14" s="33"/>
      <c r="N14" s="33"/>
      <c r="O14" s="33"/>
      <c r="P14" s="33"/>
      <c r="Q14" s="33"/>
      <c r="R14" s="33"/>
      <c r="S14" s="125" t="s">
        <v>13</v>
      </c>
    </row>
    <row r="15" spans="1:19" x14ac:dyDescent="0.2">
      <c r="A15" s="34"/>
      <c r="B15" s="35"/>
      <c r="C15" s="36"/>
      <c r="D15" s="37"/>
      <c r="E15" s="38"/>
      <c r="F15" s="30"/>
      <c r="G15" s="31"/>
      <c r="H15" s="31" t="s">
        <v>14</v>
      </c>
      <c r="I15" s="31"/>
      <c r="J15" s="31"/>
      <c r="K15" s="31"/>
      <c r="L15" s="31"/>
      <c r="M15" s="39"/>
      <c r="N15" s="39"/>
      <c r="O15" s="39"/>
      <c r="P15" s="40"/>
      <c r="Q15" s="40"/>
      <c r="R15" s="40"/>
      <c r="S15" s="126" t="s">
        <v>15</v>
      </c>
    </row>
    <row r="16" spans="1:19" x14ac:dyDescent="0.2">
      <c r="A16" s="41">
        <v>1</v>
      </c>
      <c r="B16" s="42">
        <v>2</v>
      </c>
      <c r="C16" s="43"/>
      <c r="D16" s="44"/>
      <c r="E16" s="42">
        <v>3</v>
      </c>
      <c r="F16" s="45"/>
      <c r="G16" s="43"/>
      <c r="H16" s="43"/>
      <c r="I16" s="43"/>
      <c r="J16" s="46"/>
      <c r="K16" s="46"/>
      <c r="L16" s="46"/>
      <c r="M16" s="46">
        <v>4</v>
      </c>
      <c r="N16" s="46"/>
      <c r="O16" s="46"/>
      <c r="P16" s="46"/>
      <c r="Q16" s="46"/>
      <c r="R16" s="47"/>
      <c r="S16" s="123">
        <v>5</v>
      </c>
    </row>
    <row r="17" spans="1:19" x14ac:dyDescent="0.2">
      <c r="A17" s="45"/>
      <c r="B17" s="131" t="s">
        <v>16</v>
      </c>
      <c r="C17" s="132"/>
      <c r="D17" s="133">
        <v>0</v>
      </c>
      <c r="E17" s="45"/>
      <c r="F17" s="45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81"/>
    </row>
    <row r="18" spans="1:19" x14ac:dyDescent="0.2">
      <c r="A18" s="49" t="s">
        <v>17</v>
      </c>
      <c r="B18" s="134" t="s">
        <v>18</v>
      </c>
      <c r="C18" s="135"/>
      <c r="D18" s="136"/>
      <c r="E18" s="25"/>
      <c r="F18" s="25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82"/>
    </row>
    <row r="19" spans="1:19" x14ac:dyDescent="0.2">
      <c r="A19" s="49"/>
      <c r="B19" s="134" t="s">
        <v>19</v>
      </c>
      <c r="C19" s="135"/>
      <c r="D19" s="133">
        <v>1</v>
      </c>
      <c r="E19" s="25"/>
      <c r="F19" s="25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82"/>
    </row>
    <row r="20" spans="1:19" x14ac:dyDescent="0.2">
      <c r="A20" s="51"/>
      <c r="B20" s="137" t="s">
        <v>20</v>
      </c>
      <c r="C20" s="138"/>
      <c r="D20" s="139"/>
      <c r="E20" s="52"/>
      <c r="F20" s="52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83"/>
    </row>
    <row r="21" spans="1:19" x14ac:dyDescent="0.2">
      <c r="A21" s="53">
        <v>1</v>
      </c>
      <c r="B21" s="74" t="s">
        <v>21</v>
      </c>
      <c r="C21" s="140"/>
      <c r="D21" s="141"/>
      <c r="E21" s="54" t="s">
        <v>22</v>
      </c>
      <c r="F21" s="55" t="s">
        <v>23</v>
      </c>
      <c r="G21" s="23">
        <v>668</v>
      </c>
      <c r="H21" s="23" t="s">
        <v>24</v>
      </c>
      <c r="I21" s="56">
        <f>D22</f>
        <v>1</v>
      </c>
      <c r="J21" s="23" t="s">
        <v>24</v>
      </c>
      <c r="K21" s="23"/>
      <c r="L21" s="23"/>
      <c r="M21" s="57">
        <f>D27</f>
        <v>1.2</v>
      </c>
      <c r="N21" s="23" t="s">
        <v>24</v>
      </c>
      <c r="O21" s="57">
        <f>D28</f>
        <v>1</v>
      </c>
      <c r="P21" s="48" t="s">
        <v>24</v>
      </c>
      <c r="Q21" s="57">
        <f>D30</f>
        <v>1.4</v>
      </c>
      <c r="R21" s="58" t="s">
        <v>25</v>
      </c>
      <c r="S21" s="81">
        <f>ROUND((G21*I21*M21*O21*Q21+G22*I22)*M22*O22*Q22*G23*I23,0)</f>
        <v>28549</v>
      </c>
    </row>
    <row r="22" spans="1:19" x14ac:dyDescent="0.2">
      <c r="A22" s="59"/>
      <c r="B22" s="68" t="s">
        <v>26</v>
      </c>
      <c r="C22" s="142" t="s">
        <v>27</v>
      </c>
      <c r="D22" s="143">
        <v>1</v>
      </c>
      <c r="E22" s="60" t="s">
        <v>28</v>
      </c>
      <c r="F22" s="25" t="s">
        <v>25</v>
      </c>
      <c r="G22" s="61">
        <v>49</v>
      </c>
      <c r="H22" s="61" t="s">
        <v>24</v>
      </c>
      <c r="I22" s="62">
        <f>D25</f>
        <v>8.4000000000000012E-3</v>
      </c>
      <c r="J22" s="50" t="s">
        <v>29</v>
      </c>
      <c r="K22" s="50"/>
      <c r="L22" s="50"/>
      <c r="M22" s="63">
        <f>D29</f>
        <v>1</v>
      </c>
      <c r="N22" s="61" t="s">
        <v>24</v>
      </c>
      <c r="O22" s="64">
        <f>D31</f>
        <v>1.59</v>
      </c>
      <c r="P22" s="61" t="s">
        <v>24</v>
      </c>
      <c r="Q22" s="61">
        <f>D33</f>
        <v>1</v>
      </c>
      <c r="R22" s="65" t="s">
        <v>24</v>
      </c>
      <c r="S22" s="127"/>
    </row>
    <row r="23" spans="1:19" x14ac:dyDescent="0.2">
      <c r="A23" s="59"/>
      <c r="B23" s="68" t="s">
        <v>30</v>
      </c>
      <c r="C23" s="142" t="s">
        <v>27</v>
      </c>
      <c r="D23" s="144">
        <v>8.4000000000000012E-3</v>
      </c>
      <c r="E23" s="60" t="s">
        <v>31</v>
      </c>
      <c r="F23" s="25" t="s">
        <v>24</v>
      </c>
      <c r="G23" s="63">
        <f>D34</f>
        <v>4.42</v>
      </c>
      <c r="H23" s="39" t="s">
        <v>24</v>
      </c>
      <c r="I23" s="66">
        <f>D35</f>
        <v>3.61849710165842</v>
      </c>
      <c r="J23" s="39"/>
      <c r="K23" s="39"/>
      <c r="L23" s="39"/>
      <c r="M23" s="39"/>
      <c r="N23" s="39"/>
      <c r="O23" s="39"/>
      <c r="P23" s="39"/>
      <c r="Q23" s="39"/>
      <c r="R23" s="65"/>
      <c r="S23" s="82"/>
    </row>
    <row r="24" spans="1:19" x14ac:dyDescent="0.2">
      <c r="A24" s="59"/>
      <c r="B24" s="68" t="s">
        <v>32</v>
      </c>
      <c r="C24" s="142" t="s">
        <v>27</v>
      </c>
      <c r="D24" s="143">
        <v>3</v>
      </c>
      <c r="E24" s="67" t="s">
        <v>33</v>
      </c>
      <c r="F24" s="25"/>
      <c r="G24" s="61"/>
      <c r="H24" s="61"/>
      <c r="I24" s="61"/>
      <c r="J24" s="61"/>
      <c r="K24" s="61"/>
      <c r="L24" s="61"/>
      <c r="M24" s="61"/>
      <c r="N24" s="61"/>
      <c r="O24" s="61"/>
      <c r="P24" s="61"/>
      <c r="Q24" s="61"/>
      <c r="R24" s="65"/>
      <c r="S24" s="82"/>
    </row>
    <row r="25" spans="1:19" x14ac:dyDescent="0.2">
      <c r="A25" s="59"/>
      <c r="B25" s="68" t="s">
        <v>34</v>
      </c>
      <c r="C25" s="142"/>
      <c r="D25" s="144">
        <f>D23</f>
        <v>8.4000000000000012E-3</v>
      </c>
      <c r="E25" s="60" t="s">
        <v>35</v>
      </c>
      <c r="F25" s="25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5"/>
      <c r="S25" s="82"/>
    </row>
    <row r="26" spans="1:19" ht="20.25" customHeight="1" x14ac:dyDescent="0.2">
      <c r="A26" s="59"/>
      <c r="B26" s="68" t="s">
        <v>36</v>
      </c>
      <c r="C26" s="142" t="s">
        <v>27</v>
      </c>
      <c r="D26" s="145">
        <v>3</v>
      </c>
      <c r="E26" s="60" t="s">
        <v>37</v>
      </c>
      <c r="F26" s="25"/>
      <c r="G26" s="61"/>
      <c r="H26" s="61"/>
      <c r="I26" s="61"/>
      <c r="J26" s="61"/>
      <c r="K26" s="61"/>
      <c r="L26" s="61"/>
      <c r="M26" s="61"/>
      <c r="N26" s="61"/>
      <c r="O26" s="61"/>
      <c r="P26" s="61"/>
      <c r="Q26" s="61"/>
      <c r="R26" s="65"/>
      <c r="S26" s="82"/>
    </row>
    <row r="27" spans="1:19" ht="25.5" x14ac:dyDescent="0.2">
      <c r="A27" s="59"/>
      <c r="B27" s="80" t="s">
        <v>38</v>
      </c>
      <c r="C27" s="142" t="s">
        <v>27</v>
      </c>
      <c r="D27" s="146">
        <f>ROUND((1+0.1*(D24-1)),2)</f>
        <v>1.2</v>
      </c>
      <c r="E27" s="60" t="s">
        <v>39</v>
      </c>
      <c r="F27" s="25"/>
      <c r="G27" s="61"/>
      <c r="H27" s="61"/>
      <c r="I27" s="61"/>
      <c r="J27" s="61"/>
      <c r="K27" s="61"/>
      <c r="L27" s="61"/>
      <c r="M27" s="61"/>
      <c r="N27" s="61"/>
      <c r="O27" s="61"/>
      <c r="P27" s="61"/>
      <c r="Q27" s="61"/>
      <c r="R27" s="65"/>
      <c r="S27" s="82"/>
    </row>
    <row r="28" spans="1:19" x14ac:dyDescent="0.2">
      <c r="A28" s="59"/>
      <c r="B28" s="80" t="s">
        <v>40</v>
      </c>
      <c r="C28" s="142" t="s">
        <v>27</v>
      </c>
      <c r="D28" s="146">
        <v>1</v>
      </c>
      <c r="E28" s="60" t="s">
        <v>41</v>
      </c>
      <c r="F28" s="25"/>
      <c r="G28" s="61"/>
      <c r="H28" s="61"/>
      <c r="I28" s="61"/>
      <c r="J28" s="61"/>
      <c r="K28" s="61"/>
      <c r="L28" s="61"/>
      <c r="M28" s="61"/>
      <c r="N28" s="61"/>
      <c r="O28" s="61"/>
      <c r="P28" s="61"/>
      <c r="Q28" s="61"/>
      <c r="R28" s="65"/>
      <c r="S28" s="82"/>
    </row>
    <row r="29" spans="1:19" x14ac:dyDescent="0.2">
      <c r="A29" s="59"/>
      <c r="B29" s="80" t="s">
        <v>42</v>
      </c>
      <c r="C29" s="142" t="s">
        <v>27</v>
      </c>
      <c r="D29" s="146">
        <v>1</v>
      </c>
      <c r="E29" s="69"/>
      <c r="F29" s="25"/>
      <c r="G29" s="61"/>
      <c r="H29" s="61"/>
      <c r="I29" s="61"/>
      <c r="J29" s="61"/>
      <c r="K29" s="61"/>
      <c r="L29" s="61"/>
      <c r="M29" s="61"/>
      <c r="N29" s="61"/>
      <c r="O29" s="61"/>
      <c r="P29" s="61"/>
      <c r="Q29" s="61"/>
      <c r="R29" s="65"/>
      <c r="S29" s="82"/>
    </row>
    <row r="30" spans="1:19" x14ac:dyDescent="0.2">
      <c r="A30" s="59"/>
      <c r="B30" s="80" t="s">
        <v>43</v>
      </c>
      <c r="C30" s="142" t="s">
        <v>27</v>
      </c>
      <c r="D30" s="146">
        <f>ROUND((1+0.2*(D26-1)),2)</f>
        <v>1.4</v>
      </c>
      <c r="E30" s="69"/>
      <c r="F30" s="25"/>
      <c r="G30" s="61"/>
      <c r="H30" s="61"/>
      <c r="I30" s="61"/>
      <c r="J30" s="61"/>
      <c r="K30" s="61"/>
      <c r="L30" s="61"/>
      <c r="M30" s="61"/>
      <c r="N30" s="61"/>
      <c r="O30" s="61"/>
      <c r="P30" s="61"/>
      <c r="Q30" s="61"/>
      <c r="R30" s="65"/>
      <c r="S30" s="82"/>
    </row>
    <row r="31" spans="1:19" ht="25.5" x14ac:dyDescent="0.2">
      <c r="A31" s="59"/>
      <c r="B31" s="80" t="s">
        <v>44</v>
      </c>
      <c r="C31" s="136" t="s">
        <v>45</v>
      </c>
      <c r="D31" s="147">
        <v>1.59</v>
      </c>
      <c r="E31" s="69"/>
      <c r="F31" s="25"/>
      <c r="G31" s="61"/>
      <c r="H31" s="61"/>
      <c r="I31" s="61"/>
      <c r="J31" s="61"/>
      <c r="K31" s="61"/>
      <c r="L31" s="61"/>
      <c r="M31" s="61"/>
      <c r="N31" s="61"/>
      <c r="O31" s="61"/>
      <c r="P31" s="61"/>
      <c r="Q31" s="61"/>
      <c r="R31" s="65"/>
      <c r="S31" s="82"/>
    </row>
    <row r="32" spans="1:19" x14ac:dyDescent="0.2">
      <c r="A32" s="59"/>
      <c r="B32" s="80" t="s">
        <v>46</v>
      </c>
      <c r="C32" s="136"/>
      <c r="D32" s="145"/>
      <c r="E32" s="60"/>
      <c r="F32" s="25"/>
      <c r="G32" s="61"/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5"/>
      <c r="S32" s="82"/>
    </row>
    <row r="33" spans="1:19" ht="27.75" customHeight="1" x14ac:dyDescent="0.2">
      <c r="A33" s="59"/>
      <c r="B33" s="80" t="s">
        <v>47</v>
      </c>
      <c r="C33" s="136" t="s">
        <v>45</v>
      </c>
      <c r="D33" s="148">
        <v>1</v>
      </c>
      <c r="E33" s="60"/>
      <c r="F33" s="25"/>
      <c r="G33" s="61"/>
      <c r="H33" s="61"/>
      <c r="I33" s="61"/>
      <c r="J33" s="61"/>
      <c r="K33" s="61"/>
      <c r="L33" s="61"/>
      <c r="M33" s="61"/>
      <c r="N33" s="61"/>
      <c r="O33" s="61"/>
      <c r="P33" s="61"/>
      <c r="Q33" s="61"/>
      <c r="R33" s="65"/>
      <c r="S33" s="82"/>
    </row>
    <row r="34" spans="1:19" x14ac:dyDescent="0.2">
      <c r="A34" s="59"/>
      <c r="B34" s="80" t="s">
        <v>48</v>
      </c>
      <c r="C34" s="136" t="s">
        <v>45</v>
      </c>
      <c r="D34" s="146">
        <v>4.42</v>
      </c>
      <c r="E34" s="60"/>
      <c r="F34" s="25"/>
      <c r="G34" s="61"/>
      <c r="H34" s="61"/>
      <c r="I34" s="61"/>
      <c r="J34" s="61"/>
      <c r="K34" s="61"/>
      <c r="L34" s="61"/>
      <c r="M34" s="61"/>
      <c r="N34" s="61"/>
      <c r="O34" s="61"/>
      <c r="P34" s="61"/>
      <c r="Q34" s="61"/>
      <c r="R34" s="65"/>
      <c r="S34" s="82"/>
    </row>
    <row r="35" spans="1:19" x14ac:dyDescent="0.2">
      <c r="A35" s="70"/>
      <c r="B35" s="149" t="s">
        <v>49</v>
      </c>
      <c r="C35" s="150" t="s">
        <v>45</v>
      </c>
      <c r="D35" s="151">
        <f>D102</f>
        <v>3.61849710165842</v>
      </c>
      <c r="E35" s="71"/>
      <c r="F35" s="52"/>
      <c r="G35" s="72"/>
      <c r="H35" s="72"/>
      <c r="I35" s="72"/>
      <c r="J35" s="72"/>
      <c r="K35" s="72"/>
      <c r="L35" s="72"/>
      <c r="M35" s="72"/>
      <c r="N35" s="72"/>
      <c r="O35" s="72"/>
      <c r="P35" s="72"/>
      <c r="Q35" s="72"/>
      <c r="R35" s="73"/>
      <c r="S35" s="83"/>
    </row>
    <row r="36" spans="1:19" ht="26.25" customHeight="1" x14ac:dyDescent="0.2">
      <c r="A36" s="164">
        <v>2</v>
      </c>
      <c r="B36" s="74" t="s">
        <v>50</v>
      </c>
      <c r="C36" s="140"/>
      <c r="D36" s="152"/>
      <c r="E36" s="54" t="s">
        <v>51</v>
      </c>
      <c r="F36" s="45" t="s">
        <v>23</v>
      </c>
      <c r="G36" s="23">
        <v>1890</v>
      </c>
      <c r="H36" s="23" t="s">
        <v>24</v>
      </c>
      <c r="I36" s="23">
        <f>D37</f>
        <v>1</v>
      </c>
      <c r="J36" s="23" t="s">
        <v>24</v>
      </c>
      <c r="K36" s="75">
        <f>D42</f>
        <v>1.4</v>
      </c>
      <c r="L36" s="1" t="s">
        <v>24</v>
      </c>
      <c r="M36" s="57">
        <f>D41</f>
        <v>1.2</v>
      </c>
      <c r="N36" s="23" t="s">
        <v>25</v>
      </c>
      <c r="O36" s="23">
        <v>3105</v>
      </c>
      <c r="P36" s="23" t="s">
        <v>24</v>
      </c>
      <c r="Q36" s="76">
        <f>D38</f>
        <v>8.4000000000000012E-3</v>
      </c>
      <c r="R36" s="24" t="s">
        <v>24</v>
      </c>
      <c r="S36" s="81">
        <f>ROUND(((G36*I36*K36*M36+O36*Q36*G37*G37*I37)*K37*M37*O37*Q37),0)</f>
        <v>81674</v>
      </c>
    </row>
    <row r="37" spans="1:19" x14ac:dyDescent="0.2">
      <c r="A37" s="164"/>
      <c r="B37" s="68" t="s">
        <v>52</v>
      </c>
      <c r="C37" s="142" t="s">
        <v>27</v>
      </c>
      <c r="D37" s="143">
        <v>1</v>
      </c>
      <c r="E37" s="60" t="s">
        <v>53</v>
      </c>
      <c r="F37" s="25" t="s">
        <v>24</v>
      </c>
      <c r="G37" s="63">
        <v>1</v>
      </c>
      <c r="H37" s="61" t="s">
        <v>24</v>
      </c>
      <c r="I37" s="63">
        <f>D43</f>
        <v>1.4</v>
      </c>
      <c r="J37" s="61" t="s">
        <v>29</v>
      </c>
      <c r="K37" s="63">
        <f>D44</f>
        <v>1.59</v>
      </c>
      <c r="L37" s="61" t="s">
        <v>24</v>
      </c>
      <c r="M37" s="63">
        <f>D46</f>
        <v>1</v>
      </c>
      <c r="N37" s="65" t="s">
        <v>24</v>
      </c>
      <c r="O37" s="63">
        <f>D47</f>
        <v>4.42</v>
      </c>
      <c r="P37" s="61" t="s">
        <v>24</v>
      </c>
      <c r="Q37" s="64">
        <f>D48</f>
        <v>3.61849710165842</v>
      </c>
      <c r="S37" s="82"/>
    </row>
    <row r="38" spans="1:19" x14ac:dyDescent="0.2">
      <c r="A38" s="164"/>
      <c r="B38" s="68" t="s">
        <v>34</v>
      </c>
      <c r="C38" s="142" t="s">
        <v>27</v>
      </c>
      <c r="D38" s="144">
        <f>D23</f>
        <v>8.4000000000000012E-3</v>
      </c>
      <c r="E38" s="60" t="s">
        <v>31</v>
      </c>
      <c r="F38" s="25"/>
      <c r="J38" s="61"/>
      <c r="K38" s="61"/>
      <c r="L38" s="61"/>
      <c r="M38" s="61"/>
      <c r="N38" s="61"/>
      <c r="O38" s="61"/>
      <c r="P38" s="61"/>
      <c r="Q38" s="61"/>
      <c r="R38" s="65"/>
      <c r="S38" s="82"/>
    </row>
    <row r="39" spans="1:19" x14ac:dyDescent="0.2">
      <c r="A39" s="164"/>
      <c r="B39" s="68" t="s">
        <v>32</v>
      </c>
      <c r="C39" s="142" t="s">
        <v>27</v>
      </c>
      <c r="D39" s="145">
        <v>3</v>
      </c>
      <c r="E39" s="67" t="s">
        <v>33</v>
      </c>
      <c r="F39" s="25"/>
      <c r="G39" s="61"/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5"/>
      <c r="S39" s="82"/>
    </row>
    <row r="40" spans="1:19" x14ac:dyDescent="0.2">
      <c r="A40" s="164"/>
      <c r="B40" s="68" t="s">
        <v>54</v>
      </c>
      <c r="C40" s="142" t="s">
        <v>27</v>
      </c>
      <c r="D40" s="145">
        <v>5</v>
      </c>
      <c r="E40" s="60" t="s">
        <v>35</v>
      </c>
      <c r="F40" s="25"/>
      <c r="G40" s="61"/>
      <c r="H40" s="61"/>
      <c r="I40" s="61"/>
      <c r="J40" s="61"/>
      <c r="K40" s="61"/>
      <c r="L40" s="61"/>
      <c r="M40" s="61"/>
      <c r="N40" s="61"/>
      <c r="O40" s="61"/>
      <c r="P40" s="61"/>
      <c r="Q40" s="61"/>
      <c r="R40" s="65"/>
      <c r="S40" s="82"/>
    </row>
    <row r="41" spans="1:19" ht="25.5" x14ac:dyDescent="0.2">
      <c r="A41" s="164"/>
      <c r="B41" s="80" t="s">
        <v>38</v>
      </c>
      <c r="C41" s="142" t="s">
        <v>27</v>
      </c>
      <c r="D41" s="146">
        <f>ROUND((1+0.1*(D39-1)),2)</f>
        <v>1.2</v>
      </c>
      <c r="E41" s="60" t="s">
        <v>37</v>
      </c>
      <c r="F41" s="25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5"/>
      <c r="S41" s="82"/>
    </row>
    <row r="42" spans="1:19" ht="25.5" x14ac:dyDescent="0.2">
      <c r="A42" s="164"/>
      <c r="B42" s="80" t="s">
        <v>55</v>
      </c>
      <c r="C42" s="136" t="s">
        <v>45</v>
      </c>
      <c r="D42" s="146">
        <f>ROUND((1+0.1*(D40-1)),2)</f>
        <v>1.4</v>
      </c>
      <c r="E42" s="60" t="s">
        <v>41</v>
      </c>
      <c r="F42" s="25"/>
      <c r="G42" s="61"/>
      <c r="H42" s="61"/>
      <c r="I42" s="61"/>
      <c r="J42" s="61"/>
      <c r="K42" s="61"/>
      <c r="L42" s="61"/>
      <c r="M42" s="61"/>
      <c r="N42" s="61"/>
      <c r="O42" s="61"/>
      <c r="P42" s="61"/>
      <c r="Q42" s="61"/>
      <c r="R42" s="65"/>
      <c r="S42" s="82"/>
    </row>
    <row r="43" spans="1:19" x14ac:dyDescent="0.2">
      <c r="A43" s="164"/>
      <c r="B43" s="136" t="s">
        <v>56</v>
      </c>
      <c r="C43" s="136" t="s">
        <v>45</v>
      </c>
      <c r="D43" s="146">
        <v>1.4</v>
      </c>
      <c r="E43" s="69"/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  <c r="R43" s="65"/>
      <c r="S43" s="82"/>
    </row>
    <row r="44" spans="1:19" ht="15.75" customHeight="1" x14ac:dyDescent="0.2">
      <c r="A44" s="164"/>
      <c r="B44" s="80" t="s">
        <v>44</v>
      </c>
      <c r="C44" s="136" t="s">
        <v>45</v>
      </c>
      <c r="D44" s="147">
        <v>1.59</v>
      </c>
      <c r="E44" s="69"/>
      <c r="F44" s="25"/>
      <c r="G44" s="61"/>
      <c r="H44" s="61"/>
      <c r="I44" s="61"/>
      <c r="J44" s="61"/>
      <c r="K44" s="61"/>
      <c r="L44" s="61"/>
      <c r="M44" s="61"/>
      <c r="N44" s="61"/>
      <c r="O44" s="61"/>
      <c r="P44" s="61"/>
      <c r="Q44" s="61"/>
      <c r="R44" s="65"/>
      <c r="S44" s="82"/>
    </row>
    <row r="45" spans="1:19" hidden="1" x14ac:dyDescent="0.2">
      <c r="A45" s="164"/>
      <c r="B45" s="80" t="s">
        <v>46</v>
      </c>
      <c r="C45" s="136"/>
      <c r="D45" s="145"/>
      <c r="E45" s="69"/>
      <c r="F45" s="25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5"/>
      <c r="S45" s="82"/>
    </row>
    <row r="46" spans="1:19" ht="25.5" hidden="1" x14ac:dyDescent="0.2">
      <c r="A46" s="164"/>
      <c r="B46" s="80" t="s">
        <v>47</v>
      </c>
      <c r="C46" s="136" t="s">
        <v>45</v>
      </c>
      <c r="D46" s="147">
        <v>1</v>
      </c>
      <c r="E46" s="60"/>
      <c r="F46" s="25"/>
      <c r="G46" s="61"/>
      <c r="H46" s="61"/>
      <c r="I46" s="61"/>
      <c r="J46" s="61"/>
      <c r="K46" s="61"/>
      <c r="L46" s="61"/>
      <c r="M46" s="61"/>
      <c r="N46" s="61"/>
      <c r="O46" s="61"/>
      <c r="P46" s="61"/>
      <c r="Q46" s="61"/>
      <c r="R46" s="65"/>
      <c r="S46" s="82"/>
    </row>
    <row r="47" spans="1:19" hidden="1" x14ac:dyDescent="0.2">
      <c r="A47" s="164"/>
      <c r="B47" s="80" t="s">
        <v>48</v>
      </c>
      <c r="C47" s="136" t="s">
        <v>45</v>
      </c>
      <c r="D47" s="146">
        <v>4.42</v>
      </c>
      <c r="E47" s="60"/>
      <c r="F47" s="25"/>
      <c r="G47" s="61"/>
      <c r="H47" s="61"/>
      <c r="I47" s="61"/>
      <c r="J47" s="61"/>
      <c r="K47" s="61"/>
      <c r="L47" s="61"/>
      <c r="M47" s="61"/>
      <c r="N47" s="61"/>
      <c r="O47" s="61"/>
      <c r="P47" s="61"/>
      <c r="Q47" s="61"/>
      <c r="R47" s="65"/>
      <c r="S47" s="82"/>
    </row>
    <row r="48" spans="1:19" hidden="1" x14ac:dyDescent="0.2">
      <c r="A48" s="164"/>
      <c r="B48" s="149" t="s">
        <v>49</v>
      </c>
      <c r="C48" s="150" t="s">
        <v>45</v>
      </c>
      <c r="D48" s="151">
        <f>D102</f>
        <v>3.61849710165842</v>
      </c>
      <c r="E48" s="71"/>
      <c r="F48" s="5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  <c r="R48" s="73"/>
      <c r="S48" s="83"/>
    </row>
    <row r="49" spans="1:19" ht="28.5" customHeight="1" x14ac:dyDescent="0.2">
      <c r="A49" s="77">
        <v>3</v>
      </c>
      <c r="B49" s="78" t="s">
        <v>57</v>
      </c>
      <c r="C49" s="153"/>
      <c r="D49" s="152"/>
      <c r="E49" s="54" t="s">
        <v>58</v>
      </c>
      <c r="F49" s="45" t="s">
        <v>23</v>
      </c>
      <c r="G49" s="23">
        <v>1252</v>
      </c>
      <c r="H49" s="23" t="s">
        <v>24</v>
      </c>
      <c r="I49" s="23">
        <f>D51</f>
        <v>1</v>
      </c>
      <c r="J49" s="23" t="s">
        <v>24</v>
      </c>
      <c r="K49" s="23">
        <v>1</v>
      </c>
      <c r="L49" s="23" t="s">
        <v>24</v>
      </c>
      <c r="M49" s="57">
        <f>D57</f>
        <v>1</v>
      </c>
      <c r="N49" s="23" t="s">
        <v>24</v>
      </c>
      <c r="O49" s="57">
        <f>D58</f>
        <v>1.2</v>
      </c>
      <c r="P49" s="23" t="s">
        <v>25</v>
      </c>
      <c r="Q49" s="23">
        <v>276</v>
      </c>
      <c r="R49" s="24" t="s">
        <v>24</v>
      </c>
      <c r="S49" s="81">
        <f>ROUND(((G49*I49*K49*M49*O49+Q49*G50*K50*I50*M50)*O50*Q50*G51*I51),0)</f>
        <v>71054</v>
      </c>
    </row>
    <row r="50" spans="1:19" x14ac:dyDescent="0.2">
      <c r="A50" s="69"/>
      <c r="B50" s="68" t="s">
        <v>59</v>
      </c>
      <c r="C50" s="142" t="s">
        <v>27</v>
      </c>
      <c r="D50" s="145">
        <v>4</v>
      </c>
      <c r="E50" s="60" t="s">
        <v>60</v>
      </c>
      <c r="F50" s="25" t="s">
        <v>24</v>
      </c>
      <c r="G50" s="61">
        <f>D52</f>
        <v>3.9</v>
      </c>
      <c r="H50" s="61" t="s">
        <v>24</v>
      </c>
      <c r="I50" s="63">
        <f>D56</f>
        <v>1</v>
      </c>
      <c r="J50" s="61" t="s">
        <v>24</v>
      </c>
      <c r="K50" s="61">
        <v>1</v>
      </c>
      <c r="L50" s="61" t="s">
        <v>24</v>
      </c>
      <c r="M50" s="63">
        <f>D59</f>
        <v>1.2</v>
      </c>
      <c r="N50" s="61" t="s">
        <v>29</v>
      </c>
      <c r="O50" s="63">
        <f>D61</f>
        <v>1.59</v>
      </c>
      <c r="P50" s="61" t="s">
        <v>24</v>
      </c>
      <c r="Q50" s="63">
        <f>D63</f>
        <v>1</v>
      </c>
      <c r="R50" s="65" t="s">
        <v>24</v>
      </c>
      <c r="S50" s="82"/>
    </row>
    <row r="51" spans="1:19" x14ac:dyDescent="0.2">
      <c r="A51" s="69"/>
      <c r="B51" s="68" t="s">
        <v>52</v>
      </c>
      <c r="C51" s="142" t="s">
        <v>27</v>
      </c>
      <c r="D51" s="143">
        <f>D22</f>
        <v>1</v>
      </c>
      <c r="E51" s="60" t="s">
        <v>31</v>
      </c>
      <c r="F51" s="25" t="s">
        <v>24</v>
      </c>
      <c r="G51" s="63">
        <f>D64</f>
        <v>4.42</v>
      </c>
      <c r="H51" s="61" t="s">
        <v>24</v>
      </c>
      <c r="I51" s="64">
        <f>D65</f>
        <v>3.61849710165842</v>
      </c>
      <c r="J51" s="61"/>
      <c r="K51" s="61"/>
      <c r="L51" s="61"/>
      <c r="M51" s="61"/>
      <c r="N51" s="61"/>
      <c r="O51" s="61"/>
      <c r="P51" s="61"/>
      <c r="Q51" s="61"/>
      <c r="R51" s="65"/>
      <c r="S51" s="82"/>
    </row>
    <row r="52" spans="1:19" x14ac:dyDescent="0.2">
      <c r="A52" s="69"/>
      <c r="B52" s="68" t="s">
        <v>61</v>
      </c>
      <c r="C52" s="142" t="s">
        <v>27</v>
      </c>
      <c r="D52" s="145">
        <v>3.9</v>
      </c>
      <c r="E52" s="67" t="s">
        <v>33</v>
      </c>
      <c r="F52" s="25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5"/>
      <c r="S52" s="82"/>
    </row>
    <row r="53" spans="1:19" x14ac:dyDescent="0.2">
      <c r="A53" s="69"/>
      <c r="B53" s="68" t="s">
        <v>62</v>
      </c>
      <c r="C53" s="142" t="s">
        <v>27</v>
      </c>
      <c r="D53" s="145">
        <v>3</v>
      </c>
      <c r="E53" s="60" t="s">
        <v>35</v>
      </c>
      <c r="F53" s="25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5"/>
      <c r="S53" s="82"/>
    </row>
    <row r="54" spans="1:19" x14ac:dyDescent="0.2">
      <c r="A54" s="69"/>
      <c r="B54" s="68" t="s">
        <v>63</v>
      </c>
      <c r="C54" s="142" t="s">
        <v>27</v>
      </c>
      <c r="D54" s="145">
        <v>3</v>
      </c>
      <c r="E54" s="60" t="s">
        <v>37</v>
      </c>
      <c r="F54" s="25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5"/>
      <c r="S54" s="82"/>
    </row>
    <row r="55" spans="1:19" ht="30" customHeight="1" x14ac:dyDescent="0.2">
      <c r="A55" s="69"/>
      <c r="B55" s="68" t="s">
        <v>64</v>
      </c>
      <c r="C55" s="142" t="s">
        <v>27</v>
      </c>
      <c r="D55" s="143">
        <v>3</v>
      </c>
      <c r="E55" s="60" t="s">
        <v>39</v>
      </c>
      <c r="F55" s="25"/>
      <c r="G55" s="61"/>
      <c r="H55" s="61"/>
      <c r="I55" s="61"/>
      <c r="J55" s="61"/>
      <c r="K55" s="61"/>
      <c r="L55" s="61"/>
      <c r="M55" s="61"/>
      <c r="N55" s="61"/>
      <c r="O55" s="61"/>
      <c r="P55" s="61"/>
      <c r="Q55" s="61"/>
      <c r="R55" s="65"/>
      <c r="S55" s="82"/>
    </row>
    <row r="56" spans="1:19" ht="25.5" x14ac:dyDescent="0.2">
      <c r="A56" s="69"/>
      <c r="B56" s="80" t="s">
        <v>65</v>
      </c>
      <c r="C56" s="136" t="s">
        <v>45</v>
      </c>
      <c r="D56" s="146">
        <v>1</v>
      </c>
      <c r="E56" s="60" t="s">
        <v>41</v>
      </c>
      <c r="F56" s="25"/>
      <c r="G56" s="61"/>
      <c r="H56" s="61"/>
      <c r="I56" s="61"/>
      <c r="J56" s="61"/>
      <c r="K56" s="61"/>
      <c r="L56" s="61"/>
      <c r="M56" s="61"/>
      <c r="N56" s="61"/>
      <c r="O56" s="61"/>
      <c r="P56" s="61"/>
      <c r="Q56" s="61"/>
      <c r="R56" s="65"/>
      <c r="S56" s="82"/>
    </row>
    <row r="57" spans="1:19" x14ac:dyDescent="0.2">
      <c r="A57" s="69"/>
      <c r="B57" s="80" t="s">
        <v>66</v>
      </c>
      <c r="C57" s="136" t="s">
        <v>45</v>
      </c>
      <c r="D57" s="146">
        <v>1</v>
      </c>
      <c r="E57" s="60"/>
      <c r="F57" s="25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5"/>
      <c r="S57" s="82"/>
    </row>
    <row r="58" spans="1:19" ht="25.5" x14ac:dyDescent="0.2">
      <c r="A58" s="69"/>
      <c r="B58" s="80" t="s">
        <v>67</v>
      </c>
      <c r="C58" s="136" t="s">
        <v>45</v>
      </c>
      <c r="D58" s="146">
        <f>ROUND((1+0.1*(D55-1)),2)</f>
        <v>1.2</v>
      </c>
      <c r="E58" s="60"/>
      <c r="F58" s="25"/>
      <c r="G58" s="61"/>
      <c r="H58" s="61"/>
      <c r="I58" s="61"/>
      <c r="J58" s="61"/>
      <c r="K58" s="61"/>
      <c r="L58" s="61"/>
      <c r="M58" s="61"/>
      <c r="N58" s="61"/>
      <c r="O58" s="61"/>
      <c r="P58" s="61"/>
      <c r="Q58" s="61"/>
      <c r="R58" s="65"/>
      <c r="S58" s="82"/>
    </row>
    <row r="59" spans="1:19" ht="43.5" customHeight="1" x14ac:dyDescent="0.2">
      <c r="A59" s="69"/>
      <c r="B59" s="80" t="s">
        <v>68</v>
      </c>
      <c r="C59" s="136" t="s">
        <v>45</v>
      </c>
      <c r="D59" s="146">
        <f>ROUND((1+0.1*(D53-1)),2)</f>
        <v>1.2</v>
      </c>
      <c r="E59" s="60"/>
      <c r="F59" s="25"/>
      <c r="G59" s="61"/>
      <c r="H59" s="61"/>
      <c r="I59" s="61"/>
      <c r="J59" s="61"/>
      <c r="K59" s="61"/>
      <c r="L59" s="61"/>
      <c r="M59" s="61"/>
      <c r="N59" s="61"/>
      <c r="O59" s="61"/>
      <c r="P59" s="61"/>
      <c r="Q59" s="61"/>
      <c r="R59" s="65"/>
      <c r="S59" s="82"/>
    </row>
    <row r="60" spans="1:19" x14ac:dyDescent="0.2">
      <c r="A60" s="69"/>
      <c r="B60" s="80" t="s">
        <v>69</v>
      </c>
      <c r="C60" s="136" t="s">
        <v>45</v>
      </c>
      <c r="D60" s="146">
        <v>1</v>
      </c>
      <c r="E60" s="60"/>
      <c r="F60" s="25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5"/>
      <c r="S60" s="82"/>
    </row>
    <row r="61" spans="1:19" ht="25.5" x14ac:dyDescent="0.2">
      <c r="A61" s="69"/>
      <c r="B61" s="80" t="s">
        <v>44</v>
      </c>
      <c r="C61" s="136" t="s">
        <v>45</v>
      </c>
      <c r="D61" s="147">
        <v>1.59</v>
      </c>
      <c r="E61" s="60"/>
      <c r="F61" s="25"/>
      <c r="G61" s="61"/>
      <c r="H61" s="61"/>
      <c r="I61" s="61"/>
      <c r="J61" s="61"/>
      <c r="K61" s="61"/>
      <c r="L61" s="61"/>
      <c r="M61" s="61"/>
      <c r="N61" s="61"/>
      <c r="O61" s="61"/>
      <c r="P61" s="61"/>
      <c r="Q61" s="61"/>
      <c r="R61" s="65"/>
      <c r="S61" s="82"/>
    </row>
    <row r="62" spans="1:19" x14ac:dyDescent="0.2">
      <c r="A62" s="69"/>
      <c r="B62" s="80" t="s">
        <v>46</v>
      </c>
      <c r="C62" s="136"/>
      <c r="D62" s="145"/>
      <c r="E62" s="60"/>
      <c r="F62" s="25"/>
      <c r="G62" s="61"/>
      <c r="H62" s="61"/>
      <c r="I62" s="61"/>
      <c r="J62" s="61"/>
      <c r="K62" s="61"/>
      <c r="L62" s="61"/>
      <c r="M62" s="61"/>
      <c r="N62" s="61"/>
      <c r="O62" s="61"/>
      <c r="P62" s="61"/>
      <c r="Q62" s="61"/>
      <c r="R62" s="65"/>
      <c r="S62" s="82"/>
    </row>
    <row r="63" spans="1:19" ht="25.5" x14ac:dyDescent="0.2">
      <c r="A63" s="69"/>
      <c r="B63" s="80" t="s">
        <v>47</v>
      </c>
      <c r="C63" s="136" t="s">
        <v>45</v>
      </c>
      <c r="D63" s="145">
        <v>1</v>
      </c>
      <c r="E63" s="60"/>
      <c r="F63" s="25"/>
      <c r="G63" s="61"/>
      <c r="H63" s="61"/>
      <c r="I63" s="61"/>
      <c r="J63" s="61"/>
      <c r="K63" s="61"/>
      <c r="L63" s="61"/>
      <c r="M63" s="61"/>
      <c r="N63" s="61"/>
      <c r="O63" s="61"/>
      <c r="P63" s="61"/>
      <c r="Q63" s="61"/>
      <c r="R63" s="65"/>
      <c r="S63" s="82"/>
    </row>
    <row r="64" spans="1:19" x14ac:dyDescent="0.2">
      <c r="A64" s="69"/>
      <c r="B64" s="80" t="s">
        <v>48</v>
      </c>
      <c r="C64" s="136" t="s">
        <v>45</v>
      </c>
      <c r="D64" s="146">
        <v>4.42</v>
      </c>
      <c r="E64" s="60"/>
      <c r="F64" s="25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5"/>
      <c r="S64" s="82"/>
    </row>
    <row r="65" spans="1:19" ht="14.25" customHeight="1" x14ac:dyDescent="0.2">
      <c r="A65" s="34"/>
      <c r="B65" s="149" t="s">
        <v>49</v>
      </c>
      <c r="C65" s="150" t="s">
        <v>45</v>
      </c>
      <c r="D65" s="151">
        <f>D102</f>
        <v>3.61849710165842</v>
      </c>
      <c r="E65" s="73"/>
      <c r="F65" s="52"/>
      <c r="G65" s="72"/>
      <c r="H65" s="72"/>
      <c r="I65" s="72"/>
      <c r="J65" s="72"/>
      <c r="K65" s="72"/>
      <c r="L65" s="72"/>
      <c r="M65" s="72"/>
      <c r="N65" s="72"/>
      <c r="O65" s="72"/>
      <c r="P65" s="72"/>
      <c r="Q65" s="72"/>
      <c r="R65" s="73"/>
      <c r="S65" s="83"/>
    </row>
    <row r="66" spans="1:19" x14ac:dyDescent="0.2">
      <c r="A66" s="165">
        <v>4</v>
      </c>
      <c r="B66" s="78" t="s">
        <v>70</v>
      </c>
      <c r="C66" s="153"/>
      <c r="D66" s="152"/>
      <c r="E66" s="54" t="s">
        <v>71</v>
      </c>
      <c r="F66" s="45" t="s">
        <v>23</v>
      </c>
      <c r="G66" s="23">
        <v>882</v>
      </c>
      <c r="H66" s="23" t="s">
        <v>24</v>
      </c>
      <c r="I66" s="23">
        <f>D68</f>
        <v>1</v>
      </c>
      <c r="J66" s="23" t="s">
        <v>24</v>
      </c>
      <c r="K66" s="23"/>
      <c r="L66" s="23"/>
      <c r="M66" s="57">
        <f>D74</f>
        <v>1</v>
      </c>
      <c r="N66" s="23" t="s">
        <v>24</v>
      </c>
      <c r="O66" s="57">
        <f>D75</f>
        <v>1.2</v>
      </c>
      <c r="P66" s="23" t="s">
        <v>25</v>
      </c>
      <c r="Q66" s="23">
        <v>11</v>
      </c>
      <c r="R66" s="24" t="s">
        <v>24</v>
      </c>
      <c r="S66" s="81">
        <f>ROUND(((G66*I66*M66*O66+Q66*G67*I67*M67)*O67*Q67*G68*I68),0)</f>
        <v>28224</v>
      </c>
    </row>
    <row r="67" spans="1:19" x14ac:dyDescent="0.2">
      <c r="A67" s="165"/>
      <c r="B67" s="68"/>
      <c r="C67" s="142"/>
      <c r="D67" s="145"/>
      <c r="E67" s="60" t="s">
        <v>72</v>
      </c>
      <c r="F67" s="25" t="s">
        <v>24</v>
      </c>
      <c r="G67" s="61">
        <f>D69</f>
        <v>3.9</v>
      </c>
      <c r="H67" s="61" t="s">
        <v>24</v>
      </c>
      <c r="I67" s="63">
        <f>D73</f>
        <v>1</v>
      </c>
      <c r="J67" s="61" t="s">
        <v>24</v>
      </c>
      <c r="K67" s="61"/>
      <c r="L67" s="61"/>
      <c r="M67" s="63">
        <f>D76</f>
        <v>1.2</v>
      </c>
      <c r="N67" s="61" t="s">
        <v>29</v>
      </c>
      <c r="O67" s="63">
        <f>D77</f>
        <v>1.59</v>
      </c>
      <c r="P67" s="61" t="s">
        <v>24</v>
      </c>
      <c r="Q67" s="63">
        <f>D79</f>
        <v>1</v>
      </c>
      <c r="R67" s="65" t="s">
        <v>24</v>
      </c>
      <c r="S67" s="82"/>
    </row>
    <row r="68" spans="1:19" x14ac:dyDescent="0.2">
      <c r="A68" s="165"/>
      <c r="B68" s="68" t="s">
        <v>52</v>
      </c>
      <c r="C68" s="142" t="s">
        <v>27</v>
      </c>
      <c r="D68" s="143">
        <f>D22</f>
        <v>1</v>
      </c>
      <c r="E68" s="60" t="s">
        <v>31</v>
      </c>
      <c r="F68" s="25" t="s">
        <v>24</v>
      </c>
      <c r="G68" s="63">
        <f>D80</f>
        <v>4.42</v>
      </c>
      <c r="H68" s="61" t="s">
        <v>24</v>
      </c>
      <c r="I68" s="64">
        <f>D81</f>
        <v>3.61849710165842</v>
      </c>
      <c r="J68" s="61"/>
      <c r="K68" s="61"/>
      <c r="L68" s="61"/>
      <c r="M68" s="61"/>
      <c r="N68" s="61"/>
      <c r="O68" s="61"/>
      <c r="P68" s="61"/>
      <c r="Q68" s="61"/>
      <c r="R68" s="65"/>
      <c r="S68" s="82"/>
    </row>
    <row r="69" spans="1:19" x14ac:dyDescent="0.2">
      <c r="A69" s="165"/>
      <c r="B69" s="68" t="s">
        <v>61</v>
      </c>
      <c r="C69" s="142" t="s">
        <v>27</v>
      </c>
      <c r="D69" s="145">
        <f>D52</f>
        <v>3.9</v>
      </c>
      <c r="E69" s="67" t="s">
        <v>33</v>
      </c>
      <c r="F69" s="25"/>
      <c r="G69" s="61"/>
      <c r="H69" s="61"/>
      <c r="I69" s="61"/>
      <c r="J69" s="61"/>
      <c r="K69" s="61"/>
      <c r="L69" s="61"/>
      <c r="M69" s="61"/>
      <c r="N69" s="61"/>
      <c r="O69" s="61"/>
      <c r="P69" s="61"/>
      <c r="Q69" s="61"/>
      <c r="R69" s="65"/>
      <c r="S69" s="82"/>
    </row>
    <row r="70" spans="1:19" x14ac:dyDescent="0.2">
      <c r="A70" s="165"/>
      <c r="B70" s="68" t="s">
        <v>62</v>
      </c>
      <c r="C70" s="142" t="s">
        <v>27</v>
      </c>
      <c r="D70" s="145">
        <f>D53</f>
        <v>3</v>
      </c>
      <c r="E70" s="60" t="s">
        <v>35</v>
      </c>
      <c r="F70" s="25"/>
      <c r="G70" s="61"/>
      <c r="H70" s="61"/>
      <c r="I70" s="61"/>
      <c r="J70" s="61"/>
      <c r="K70" s="61"/>
      <c r="L70" s="61"/>
      <c r="M70" s="61"/>
      <c r="N70" s="61"/>
      <c r="O70" s="61"/>
      <c r="P70" s="61"/>
      <c r="Q70" s="61"/>
      <c r="R70" s="65"/>
      <c r="S70" s="82"/>
    </row>
    <row r="71" spans="1:19" x14ac:dyDescent="0.2">
      <c r="A71" s="165"/>
      <c r="B71" s="68" t="s">
        <v>63</v>
      </c>
      <c r="C71" s="142" t="s">
        <v>27</v>
      </c>
      <c r="D71" s="145">
        <f>D54</f>
        <v>3</v>
      </c>
      <c r="E71" s="60" t="s">
        <v>37</v>
      </c>
      <c r="F71" s="25"/>
      <c r="G71" s="61"/>
      <c r="H71" s="61"/>
      <c r="I71" s="61"/>
      <c r="J71" s="61"/>
      <c r="K71" s="61"/>
      <c r="L71" s="61"/>
      <c r="M71" s="61"/>
      <c r="N71" s="61"/>
      <c r="O71" s="61"/>
      <c r="P71" s="61"/>
      <c r="Q71" s="61"/>
      <c r="R71" s="65"/>
      <c r="S71" s="82"/>
    </row>
    <row r="72" spans="1:19" ht="32.25" customHeight="1" x14ac:dyDescent="0.2">
      <c r="A72" s="165"/>
      <c r="B72" s="68" t="s">
        <v>64</v>
      </c>
      <c r="C72" s="142" t="s">
        <v>27</v>
      </c>
      <c r="D72" s="143">
        <v>3</v>
      </c>
      <c r="E72" s="60" t="s">
        <v>39</v>
      </c>
      <c r="F72" s="25"/>
      <c r="G72" s="61"/>
      <c r="H72" s="61"/>
      <c r="I72" s="61"/>
      <c r="J72" s="61"/>
      <c r="K72" s="61"/>
      <c r="L72" s="61"/>
      <c r="M72" s="61"/>
      <c r="N72" s="61"/>
      <c r="O72" s="61"/>
      <c r="P72" s="61"/>
      <c r="Q72" s="61"/>
      <c r="R72" s="65"/>
      <c r="S72" s="82"/>
    </row>
    <row r="73" spans="1:19" ht="25.5" x14ac:dyDescent="0.2">
      <c r="A73" s="165"/>
      <c r="B73" s="80" t="s">
        <v>65</v>
      </c>
      <c r="C73" s="136" t="s">
        <v>45</v>
      </c>
      <c r="D73" s="146">
        <v>1</v>
      </c>
      <c r="E73" s="60" t="s">
        <v>41</v>
      </c>
      <c r="F73" s="25"/>
      <c r="G73" s="61"/>
      <c r="H73" s="61"/>
      <c r="I73" s="61"/>
      <c r="J73" s="61"/>
      <c r="K73" s="61"/>
      <c r="L73" s="61"/>
      <c r="M73" s="61"/>
      <c r="N73" s="61"/>
      <c r="O73" s="61"/>
      <c r="P73" s="61"/>
      <c r="Q73" s="61"/>
      <c r="R73" s="65"/>
      <c r="S73" s="82"/>
    </row>
    <row r="74" spans="1:19" x14ac:dyDescent="0.2">
      <c r="A74" s="165"/>
      <c r="B74" s="80" t="s">
        <v>66</v>
      </c>
      <c r="C74" s="136" t="s">
        <v>45</v>
      </c>
      <c r="D74" s="146">
        <v>1</v>
      </c>
      <c r="E74" s="60"/>
      <c r="F74" s="25"/>
      <c r="G74" s="61"/>
      <c r="H74" s="61"/>
      <c r="I74" s="61"/>
      <c r="J74" s="61"/>
      <c r="K74" s="61"/>
      <c r="L74" s="61"/>
      <c r="M74" s="61"/>
      <c r="N74" s="61"/>
      <c r="O74" s="61"/>
      <c r="P74" s="61"/>
      <c r="Q74" s="61"/>
      <c r="R74" s="65"/>
      <c r="S74" s="82"/>
    </row>
    <row r="75" spans="1:19" ht="25.5" x14ac:dyDescent="0.2">
      <c r="A75" s="165"/>
      <c r="B75" s="80" t="s">
        <v>67</v>
      </c>
      <c r="C75" s="136" t="s">
        <v>45</v>
      </c>
      <c r="D75" s="146">
        <f>ROUND(IF(D72&gt;1,1+0.1*(D72-1),1),2)</f>
        <v>1.2</v>
      </c>
      <c r="E75" s="60"/>
      <c r="F75" s="25"/>
      <c r="G75" s="61"/>
      <c r="H75" s="61"/>
      <c r="I75" s="61"/>
      <c r="J75" s="61"/>
      <c r="K75" s="61"/>
      <c r="L75" s="61"/>
      <c r="M75" s="61"/>
      <c r="N75" s="61"/>
      <c r="O75" s="61"/>
      <c r="P75" s="61"/>
      <c r="Q75" s="61"/>
      <c r="R75" s="65"/>
      <c r="S75" s="82"/>
    </row>
    <row r="76" spans="1:19" ht="40.5" customHeight="1" x14ac:dyDescent="0.2">
      <c r="A76" s="165"/>
      <c r="B76" s="80" t="s">
        <v>68</v>
      </c>
      <c r="C76" s="136" t="s">
        <v>45</v>
      </c>
      <c r="D76" s="146">
        <f>ROUND((1+0.1*(D70-1)),2)</f>
        <v>1.2</v>
      </c>
      <c r="E76" s="60"/>
      <c r="F76" s="25"/>
      <c r="G76" s="61"/>
      <c r="H76" s="61"/>
      <c r="I76" s="61"/>
      <c r="J76" s="61"/>
      <c r="K76" s="61"/>
      <c r="L76" s="61"/>
      <c r="M76" s="61"/>
      <c r="N76" s="61"/>
      <c r="O76" s="61"/>
      <c r="P76" s="61"/>
      <c r="Q76" s="61"/>
      <c r="R76" s="65"/>
      <c r="S76" s="82"/>
    </row>
    <row r="77" spans="1:19" ht="25.5" x14ac:dyDescent="0.2">
      <c r="A77" s="165"/>
      <c r="B77" s="80" t="s">
        <v>44</v>
      </c>
      <c r="C77" s="136" t="s">
        <v>45</v>
      </c>
      <c r="D77" s="147">
        <v>1.59</v>
      </c>
      <c r="E77" s="60"/>
      <c r="F77" s="25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5"/>
      <c r="S77" s="82"/>
    </row>
    <row r="78" spans="1:19" x14ac:dyDescent="0.2">
      <c r="A78" s="165"/>
      <c r="B78" s="80" t="s">
        <v>46</v>
      </c>
      <c r="C78" s="136"/>
      <c r="D78" s="145"/>
      <c r="E78" s="60"/>
      <c r="F78" s="25"/>
      <c r="G78" s="61"/>
      <c r="H78" s="61"/>
      <c r="I78" s="61"/>
      <c r="J78" s="61"/>
      <c r="K78" s="61"/>
      <c r="L78" s="61"/>
      <c r="M78" s="61"/>
      <c r="N78" s="61"/>
      <c r="O78" s="61"/>
      <c r="P78" s="61"/>
      <c r="Q78" s="61"/>
      <c r="R78" s="65"/>
      <c r="S78" s="82"/>
    </row>
    <row r="79" spans="1:19" ht="25.5" x14ac:dyDescent="0.2">
      <c r="A79" s="165"/>
      <c r="B79" s="80" t="s">
        <v>47</v>
      </c>
      <c r="C79" s="136" t="s">
        <v>45</v>
      </c>
      <c r="D79" s="145">
        <v>1</v>
      </c>
      <c r="E79" s="60"/>
      <c r="F79" s="25"/>
      <c r="G79" s="61"/>
      <c r="H79" s="61"/>
      <c r="I79" s="61"/>
      <c r="J79" s="61"/>
      <c r="K79" s="61"/>
      <c r="L79" s="61"/>
      <c r="M79" s="61"/>
      <c r="N79" s="61"/>
      <c r="O79" s="61"/>
      <c r="P79" s="61"/>
      <c r="Q79" s="61"/>
      <c r="R79" s="65"/>
      <c r="S79" s="82"/>
    </row>
    <row r="80" spans="1:19" x14ac:dyDescent="0.2">
      <c r="A80" s="165"/>
      <c r="B80" s="80" t="s">
        <v>48</v>
      </c>
      <c r="C80" s="136" t="s">
        <v>45</v>
      </c>
      <c r="D80" s="146">
        <v>4.42</v>
      </c>
      <c r="E80" s="60"/>
      <c r="F80" s="25"/>
      <c r="G80" s="61"/>
      <c r="H80" s="61"/>
      <c r="I80" s="61"/>
      <c r="J80" s="61"/>
      <c r="K80" s="61"/>
      <c r="L80" s="61"/>
      <c r="M80" s="61"/>
      <c r="N80" s="61"/>
      <c r="O80" s="61"/>
      <c r="P80" s="61"/>
      <c r="Q80" s="61"/>
      <c r="R80" s="65"/>
      <c r="S80" s="82"/>
    </row>
    <row r="81" spans="1:19" x14ac:dyDescent="0.2">
      <c r="A81" s="165"/>
      <c r="B81" s="149" t="s">
        <v>49</v>
      </c>
      <c r="C81" s="150" t="s">
        <v>45</v>
      </c>
      <c r="D81" s="151">
        <f>D102</f>
        <v>3.61849710165842</v>
      </c>
      <c r="E81" s="73"/>
      <c r="F81" s="52"/>
      <c r="G81" s="72"/>
      <c r="H81" s="72"/>
      <c r="I81" s="72"/>
      <c r="J81" s="72"/>
      <c r="K81" s="72"/>
      <c r="L81" s="72"/>
      <c r="M81" s="72"/>
      <c r="N81" s="72"/>
      <c r="O81" s="72"/>
      <c r="P81" s="72"/>
      <c r="Q81" s="72"/>
      <c r="R81" s="73"/>
      <c r="S81" s="83"/>
    </row>
    <row r="82" spans="1:19" ht="27" customHeight="1" x14ac:dyDescent="0.2">
      <c r="A82" s="166" t="s">
        <v>73</v>
      </c>
      <c r="B82" s="175" t="s">
        <v>74</v>
      </c>
      <c r="C82" s="176"/>
      <c r="D82" s="177"/>
      <c r="E82" s="54" t="s">
        <v>75</v>
      </c>
      <c r="F82" s="45" t="s">
        <v>23</v>
      </c>
      <c r="G82" s="84">
        <f>D83</f>
        <v>3</v>
      </c>
      <c r="H82" s="4" t="s">
        <v>24</v>
      </c>
      <c r="I82" s="56">
        <f>D84</f>
        <v>7</v>
      </c>
      <c r="J82" s="23" t="s">
        <v>24</v>
      </c>
      <c r="K82" s="23"/>
      <c r="L82" s="23"/>
      <c r="M82" s="56">
        <f>D85</f>
        <v>210</v>
      </c>
      <c r="N82" s="23" t="s">
        <v>29</v>
      </c>
      <c r="O82" s="85">
        <f>D86</f>
        <v>1.38</v>
      </c>
      <c r="P82" s="23" t="s">
        <v>24</v>
      </c>
      <c r="Q82" s="57">
        <f>D88</f>
        <v>3.61849710165842</v>
      </c>
      <c r="R82" s="24"/>
      <c r="S82" s="81">
        <f>ROUND(G82*I82*M82*O82*Q82,0)</f>
        <v>22021</v>
      </c>
    </row>
    <row r="83" spans="1:19" x14ac:dyDescent="0.2">
      <c r="A83" s="166"/>
      <c r="B83" s="154" t="s">
        <v>97</v>
      </c>
      <c r="C83" s="142" t="s">
        <v>27</v>
      </c>
      <c r="D83" s="143">
        <v>3</v>
      </c>
      <c r="E83" s="25" t="s">
        <v>76</v>
      </c>
      <c r="F83" s="25"/>
      <c r="G83" s="86"/>
      <c r="H83" s="61"/>
      <c r="I83" s="87"/>
      <c r="J83" s="61"/>
      <c r="K83" s="61"/>
      <c r="L83" s="61"/>
      <c r="M83" s="64"/>
      <c r="N83" s="61"/>
      <c r="O83" s="63"/>
      <c r="P83" s="61"/>
      <c r="Q83" s="86"/>
      <c r="R83" s="65"/>
      <c r="S83" s="82"/>
    </row>
    <row r="84" spans="1:19" x14ac:dyDescent="0.2">
      <c r="A84" s="166"/>
      <c r="B84" s="68" t="s">
        <v>77</v>
      </c>
      <c r="C84" s="142" t="s">
        <v>27</v>
      </c>
      <c r="D84" s="155">
        <v>7</v>
      </c>
      <c r="E84" s="67" t="s">
        <v>78</v>
      </c>
      <c r="F84" s="49"/>
      <c r="G84" s="4"/>
      <c r="H84" s="61"/>
      <c r="I84" s="61"/>
      <c r="J84" s="61"/>
      <c r="K84" s="61"/>
      <c r="L84" s="61"/>
      <c r="M84" s="61"/>
      <c r="N84" s="61"/>
      <c r="O84" s="61"/>
      <c r="P84" s="61"/>
      <c r="Q84" s="61"/>
      <c r="R84" s="65"/>
      <c r="S84" s="82"/>
    </row>
    <row r="85" spans="1:19" x14ac:dyDescent="0.2">
      <c r="A85" s="166"/>
      <c r="B85" s="68" t="s">
        <v>79</v>
      </c>
      <c r="C85" s="142" t="s">
        <v>27</v>
      </c>
      <c r="D85" s="155">
        <v>210</v>
      </c>
      <c r="E85" s="60"/>
      <c r="F85" s="25"/>
      <c r="G85" s="61"/>
      <c r="H85" s="61"/>
      <c r="I85" s="61"/>
      <c r="J85" s="61"/>
      <c r="K85" s="61"/>
      <c r="L85" s="61"/>
      <c r="M85" s="61"/>
      <c r="N85" s="61"/>
      <c r="O85" s="61"/>
      <c r="P85" s="61"/>
      <c r="Q85" s="61"/>
      <c r="R85" s="65"/>
      <c r="S85" s="82"/>
    </row>
    <row r="86" spans="1:19" ht="25.5" x14ac:dyDescent="0.2">
      <c r="A86" s="166"/>
      <c r="B86" s="80" t="s">
        <v>44</v>
      </c>
      <c r="C86" s="136" t="s">
        <v>45</v>
      </c>
      <c r="D86" s="156">
        <v>1.38</v>
      </c>
      <c r="E86" s="60"/>
      <c r="F86" s="25"/>
      <c r="G86" s="61"/>
      <c r="H86" s="61"/>
      <c r="I86" s="61"/>
      <c r="J86" s="61"/>
      <c r="K86" s="61"/>
      <c r="L86" s="61"/>
      <c r="M86" s="61"/>
      <c r="N86" s="61"/>
      <c r="O86" s="61"/>
      <c r="P86" s="61"/>
      <c r="Q86" s="61"/>
      <c r="R86" s="65"/>
      <c r="S86" s="82"/>
    </row>
    <row r="87" spans="1:19" x14ac:dyDescent="0.2">
      <c r="A87" s="166"/>
      <c r="B87" s="80" t="s">
        <v>46</v>
      </c>
      <c r="C87" s="136"/>
      <c r="D87" s="148"/>
      <c r="E87" s="167"/>
      <c r="F87" s="25"/>
      <c r="G87" s="61"/>
      <c r="H87" s="61"/>
      <c r="I87" s="61"/>
      <c r="J87" s="61"/>
      <c r="K87" s="61"/>
      <c r="L87" s="61"/>
      <c r="M87" s="61"/>
      <c r="N87" s="61"/>
      <c r="O87" s="61"/>
      <c r="P87" s="61"/>
      <c r="Q87" s="61"/>
      <c r="R87" s="65"/>
      <c r="S87" s="82"/>
    </row>
    <row r="88" spans="1:19" x14ac:dyDescent="0.2">
      <c r="A88" s="166"/>
      <c r="B88" s="157" t="s">
        <v>48</v>
      </c>
      <c r="C88" s="139" t="s">
        <v>45</v>
      </c>
      <c r="D88" s="158">
        <f>D102</f>
        <v>3.61849710165842</v>
      </c>
      <c r="E88" s="167"/>
      <c r="F88" s="52"/>
      <c r="G88" s="72"/>
      <c r="H88" s="72"/>
      <c r="I88" s="72"/>
      <c r="J88" s="72"/>
      <c r="K88" s="72"/>
      <c r="L88" s="72"/>
      <c r="M88" s="72"/>
      <c r="N88" s="72"/>
      <c r="O88" s="72"/>
      <c r="P88" s="72"/>
      <c r="Q88" s="72"/>
      <c r="R88" s="73"/>
      <c r="S88" s="83"/>
    </row>
    <row r="89" spans="1:19" x14ac:dyDescent="0.2">
      <c r="A89" s="88">
        <v>6</v>
      </c>
      <c r="B89" s="89" t="s">
        <v>80</v>
      </c>
      <c r="C89" s="90" t="s">
        <v>27</v>
      </c>
      <c r="D89" s="91"/>
      <c r="E89" s="92"/>
      <c r="F89" s="93"/>
      <c r="G89" s="94"/>
      <c r="H89" s="94"/>
      <c r="I89" s="94"/>
      <c r="J89" s="95"/>
      <c r="K89" s="95"/>
      <c r="L89" s="95"/>
      <c r="M89" s="95"/>
      <c r="N89" s="95"/>
      <c r="O89" s="95"/>
      <c r="P89" s="95"/>
      <c r="Q89" s="95"/>
      <c r="R89" s="96"/>
      <c r="S89" s="128">
        <f>S21+S36+S49+S66+S82</f>
        <v>231522</v>
      </c>
    </row>
    <row r="90" spans="1:19" x14ac:dyDescent="0.2">
      <c r="A90" s="97">
        <v>7</v>
      </c>
      <c r="B90" s="89" t="s">
        <v>81</v>
      </c>
      <c r="C90" s="90"/>
      <c r="D90" s="91"/>
      <c r="E90" s="92"/>
      <c r="F90" s="93"/>
      <c r="G90" s="94"/>
      <c r="H90" s="94"/>
      <c r="I90" s="94"/>
      <c r="J90" s="95"/>
      <c r="K90" s="95"/>
      <c r="L90" s="95"/>
      <c r="M90" s="95"/>
      <c r="N90" s="95"/>
      <c r="O90" s="95"/>
      <c r="P90" s="95"/>
      <c r="Q90" s="95"/>
      <c r="R90" s="96"/>
      <c r="S90" s="128">
        <f>S91-S89</f>
        <v>41673.959999999963</v>
      </c>
    </row>
    <row r="91" spans="1:19" x14ac:dyDescent="0.2">
      <c r="A91" s="97">
        <v>8</v>
      </c>
      <c r="B91" s="98" t="s">
        <v>82</v>
      </c>
      <c r="C91" s="99" t="s">
        <v>27</v>
      </c>
      <c r="D91" s="100"/>
      <c r="E91" s="100"/>
      <c r="F91" s="168"/>
      <c r="G91" s="168"/>
      <c r="H91" s="168"/>
      <c r="I91" s="168"/>
      <c r="J91" s="101"/>
      <c r="K91" s="101"/>
      <c r="L91" s="101"/>
      <c r="M91" s="161"/>
      <c r="N91" s="161"/>
      <c r="O91" s="161"/>
      <c r="P91" s="102"/>
      <c r="Q91" s="102"/>
      <c r="R91" s="100"/>
      <c r="S91" s="129">
        <f>S89*1.18</f>
        <v>273195.95999999996</v>
      </c>
    </row>
    <row r="92" spans="1:19" x14ac:dyDescent="0.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03"/>
    </row>
    <row r="93" spans="1:19" ht="15.75" x14ac:dyDescent="0.25">
      <c r="A93" s="1"/>
      <c r="B93" s="130" t="s">
        <v>98</v>
      </c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03"/>
    </row>
    <row r="94" spans="1:19" ht="15.75" x14ac:dyDescent="0.25">
      <c r="A94" s="1"/>
      <c r="B94" s="1"/>
      <c r="C94" s="104"/>
      <c r="D94" s="105"/>
      <c r="E94" s="106"/>
      <c r="F94" s="106"/>
      <c r="G94" s="39"/>
      <c r="H94" s="39"/>
      <c r="I94" s="39"/>
      <c r="J94" s="1"/>
      <c r="K94" s="1"/>
      <c r="L94" s="1"/>
      <c r="M94" s="1"/>
      <c r="N94" s="1"/>
      <c r="O94" s="1"/>
      <c r="P94" s="1"/>
      <c r="Q94" s="1"/>
      <c r="R94" s="1"/>
      <c r="S94" s="103"/>
    </row>
    <row r="95" spans="1:19" ht="15.75" x14ac:dyDescent="0.25">
      <c r="A95" s="1"/>
      <c r="B95" s="107" t="s">
        <v>83</v>
      </c>
      <c r="C95" s="104"/>
      <c r="D95" s="105"/>
      <c r="E95" s="106"/>
      <c r="F95" s="106"/>
      <c r="G95" s="39"/>
      <c r="H95" s="39"/>
      <c r="I95" s="39"/>
      <c r="J95" s="1"/>
      <c r="K95" s="1"/>
      <c r="L95" s="1"/>
      <c r="M95" s="1"/>
      <c r="N95" s="1"/>
      <c r="O95" s="1"/>
      <c r="P95" s="1"/>
      <c r="Q95" s="1"/>
      <c r="R95" s="1"/>
      <c r="S95" s="103"/>
    </row>
    <row r="96" spans="1:19" ht="51" customHeight="1" x14ac:dyDescent="0.25">
      <c r="A96" s="1"/>
      <c r="B96" s="108"/>
      <c r="C96" s="109" t="s">
        <v>45</v>
      </c>
      <c r="D96" s="110">
        <v>1.133</v>
      </c>
      <c r="E96" s="39"/>
      <c r="F96" s="39"/>
      <c r="G96" s="106"/>
      <c r="H96" s="39"/>
      <c r="I96" s="39"/>
      <c r="J96" s="1"/>
      <c r="K96" s="1"/>
      <c r="L96" s="1"/>
      <c r="M96" s="1"/>
      <c r="N96" s="1"/>
      <c r="O96" s="1"/>
      <c r="P96" s="1"/>
      <c r="Q96" s="1"/>
      <c r="R96" s="1"/>
      <c r="S96" s="103"/>
    </row>
    <row r="97" spans="1:19" ht="51" customHeight="1" x14ac:dyDescent="0.2">
      <c r="A97" s="1"/>
      <c r="B97" s="108" t="s">
        <v>84</v>
      </c>
      <c r="C97" s="109" t="s">
        <v>45</v>
      </c>
      <c r="D97" s="110">
        <v>1.1040000000000001</v>
      </c>
      <c r="E97" s="39"/>
      <c r="F97" s="39"/>
      <c r="G97" s="39"/>
      <c r="H97" s="39"/>
      <c r="I97" s="39"/>
      <c r="J97" s="1"/>
      <c r="K97" s="1"/>
      <c r="L97" s="1"/>
      <c r="M97" s="1"/>
      <c r="N97" s="1"/>
      <c r="O97" s="1"/>
      <c r="P97" s="1"/>
      <c r="Q97" s="1"/>
      <c r="R97" s="1"/>
      <c r="S97" s="2"/>
    </row>
    <row r="98" spans="1:19" ht="50.25" customHeight="1" x14ac:dyDescent="0.2">
      <c r="A98" s="1"/>
      <c r="B98" s="108" t="s">
        <v>85</v>
      </c>
      <c r="C98" s="109" t="s">
        <v>45</v>
      </c>
      <c r="D98" s="110">
        <v>1.1319999999999999</v>
      </c>
      <c r="E98" s="39"/>
      <c r="F98" s="39"/>
      <c r="G98" s="39"/>
      <c r="H98" s="39"/>
      <c r="I98" s="39"/>
      <c r="J98" s="1"/>
      <c r="K98" s="1"/>
      <c r="L98" s="1"/>
      <c r="M98" s="1"/>
      <c r="N98" s="1"/>
      <c r="O98" s="1"/>
      <c r="P98" s="1"/>
      <c r="Q98" s="1"/>
      <c r="R98" s="1"/>
      <c r="S98" s="79"/>
    </row>
    <row r="99" spans="1:19" ht="53.25" customHeight="1" x14ac:dyDescent="0.2">
      <c r="A99" s="1"/>
      <c r="B99" s="108" t="s">
        <v>86</v>
      </c>
      <c r="C99" s="109" t="s">
        <v>45</v>
      </c>
      <c r="D99" s="111">
        <v>1.24</v>
      </c>
      <c r="E99" s="39"/>
      <c r="F99" s="39"/>
      <c r="G99" s="39"/>
      <c r="H99" s="39"/>
      <c r="I99" s="39"/>
      <c r="J99" s="1"/>
      <c r="K99" s="1"/>
      <c r="L99" s="1"/>
      <c r="M99" s="1"/>
      <c r="N99" s="1"/>
      <c r="O99" s="1"/>
      <c r="P99" s="1"/>
      <c r="Q99" s="1"/>
      <c r="R99" s="1"/>
      <c r="S99" s="2"/>
    </row>
    <row r="100" spans="1:19" ht="54.75" customHeight="1" x14ac:dyDescent="0.2">
      <c r="A100" s="1"/>
      <c r="B100" s="108" t="s">
        <v>87</v>
      </c>
      <c r="C100" s="109" t="s">
        <v>45</v>
      </c>
      <c r="D100" s="112">
        <v>1.34</v>
      </c>
      <c r="E100" s="39"/>
      <c r="F100" s="39"/>
      <c r="G100" s="39"/>
      <c r="H100" s="39"/>
      <c r="I100" s="39"/>
      <c r="J100" s="3"/>
      <c r="K100" s="3"/>
      <c r="L100" s="3"/>
      <c r="M100" s="3"/>
      <c r="N100" s="3"/>
      <c r="O100" s="3"/>
      <c r="P100" s="3"/>
      <c r="Q100" s="3"/>
      <c r="R100" s="3"/>
      <c r="S100" s="2"/>
    </row>
    <row r="101" spans="1:19" ht="52.5" customHeight="1" x14ac:dyDescent="0.2">
      <c r="A101" s="1"/>
      <c r="B101" s="108" t="s">
        <v>88</v>
      </c>
      <c r="C101" s="109" t="s">
        <v>45</v>
      </c>
      <c r="D101" s="113">
        <v>1.538</v>
      </c>
      <c r="E101" s="39"/>
      <c r="F101" s="39"/>
      <c r="G101" s="39"/>
      <c r="H101" s="39"/>
      <c r="I101" s="39"/>
      <c r="J101" s="3"/>
      <c r="K101" s="3"/>
      <c r="L101" s="3"/>
      <c r="M101" s="3"/>
      <c r="N101" s="3"/>
      <c r="O101" s="3"/>
      <c r="P101" s="3"/>
      <c r="Q101" s="3"/>
      <c r="R101" s="3"/>
      <c r="S101" s="2"/>
    </row>
    <row r="102" spans="1:19" ht="51" customHeight="1" x14ac:dyDescent="0.2">
      <c r="A102" s="1"/>
      <c r="B102" s="108" t="s">
        <v>89</v>
      </c>
      <c r="C102" s="109" t="s">
        <v>45</v>
      </c>
      <c r="D102" s="111">
        <f>D96*D97*D98*D99*D100*D101</f>
        <v>3.61849710165842</v>
      </c>
      <c r="E102" s="39"/>
      <c r="F102" s="39"/>
      <c r="G102" s="39"/>
      <c r="H102" s="39"/>
      <c r="I102" s="39"/>
      <c r="J102" s="3"/>
      <c r="K102" s="3"/>
      <c r="L102" s="3"/>
      <c r="M102" s="3"/>
      <c r="N102" s="162"/>
      <c r="O102" s="162"/>
      <c r="P102" s="162"/>
      <c r="Q102" s="162"/>
      <c r="R102" s="3"/>
      <c r="S102" s="2"/>
    </row>
    <row r="103" spans="1:19" x14ac:dyDescent="0.2">
      <c r="A103" s="1"/>
      <c r="B103" s="1"/>
      <c r="C103" s="39"/>
      <c r="D103" s="61"/>
      <c r="E103" s="39"/>
      <c r="F103" s="39"/>
      <c r="G103" s="39"/>
      <c r="H103" s="39"/>
      <c r="I103" s="39"/>
      <c r="J103" s="1"/>
      <c r="K103" s="1"/>
      <c r="L103" s="1"/>
      <c r="M103" s="1"/>
      <c r="N103" s="1"/>
      <c r="O103" s="1"/>
      <c r="P103" s="1"/>
      <c r="Q103" s="1"/>
      <c r="R103" s="1"/>
      <c r="S103" s="2"/>
    </row>
    <row r="104" spans="1:19" x14ac:dyDescent="0.2">
      <c r="A104" s="1"/>
      <c r="B104" s="1" t="s">
        <v>90</v>
      </c>
      <c r="C104" s="39"/>
      <c r="D104" s="61"/>
      <c r="E104" s="39"/>
      <c r="F104" s="39"/>
      <c r="G104" s="39"/>
      <c r="H104" s="39"/>
      <c r="I104" s="39"/>
      <c r="J104" s="1"/>
      <c r="K104" s="1"/>
      <c r="L104" s="1"/>
      <c r="M104" s="39"/>
      <c r="N104" s="39"/>
      <c r="O104" s="1"/>
      <c r="P104" s="1"/>
      <c r="Q104" s="1"/>
      <c r="R104" s="1"/>
      <c r="S104" s="2"/>
    </row>
    <row r="105" spans="1:19" x14ac:dyDescent="0.2">
      <c r="A105" s="1"/>
      <c r="B105" s="1" t="s">
        <v>91</v>
      </c>
      <c r="C105" s="39"/>
      <c r="D105" s="61"/>
      <c r="E105" s="39"/>
      <c r="F105" s="39"/>
      <c r="G105" s="39"/>
      <c r="H105" s="39"/>
      <c r="I105" s="39"/>
      <c r="J105" s="1"/>
      <c r="K105" s="1"/>
      <c r="L105" s="1"/>
      <c r="M105" s="1"/>
      <c r="N105" s="1"/>
      <c r="O105" s="1"/>
      <c r="P105" s="1"/>
      <c r="Q105" s="1"/>
      <c r="R105" s="1"/>
      <c r="S105" s="2"/>
    </row>
    <row r="106" spans="1:19" x14ac:dyDescent="0.2">
      <c r="A106" s="1"/>
      <c r="B106" s="1" t="s">
        <v>92</v>
      </c>
      <c r="C106" s="39"/>
      <c r="D106" s="61"/>
      <c r="E106" s="39"/>
      <c r="F106" s="39"/>
      <c r="G106" s="39"/>
      <c r="H106" s="39"/>
      <c r="I106" s="39"/>
      <c r="J106" s="1"/>
      <c r="K106" s="1"/>
      <c r="L106" s="1"/>
      <c r="M106" s="1"/>
      <c r="N106" s="1"/>
      <c r="O106" s="1"/>
      <c r="P106" s="1"/>
      <c r="Q106" s="1"/>
      <c r="R106" s="1"/>
      <c r="S106" s="2"/>
    </row>
    <row r="107" spans="1:19" ht="9" customHeight="1" x14ac:dyDescent="0.2">
      <c r="A107" s="1"/>
      <c r="B107" s="1"/>
      <c r="C107" s="39"/>
      <c r="D107" s="39"/>
      <c r="E107" s="39"/>
      <c r="F107" s="39"/>
      <c r="G107" s="39"/>
      <c r="H107" s="39"/>
      <c r="I107" s="39"/>
      <c r="J107" s="1"/>
      <c r="K107" s="1"/>
      <c r="L107" s="1"/>
      <c r="M107" s="1"/>
      <c r="N107" s="1"/>
      <c r="O107" s="1"/>
      <c r="P107" s="1"/>
      <c r="Q107" s="1"/>
      <c r="R107" s="1"/>
      <c r="S107" s="79"/>
    </row>
    <row r="108" spans="1:19" ht="15.75" x14ac:dyDescent="0.25">
      <c r="A108" s="1"/>
      <c r="B108" s="114" t="s">
        <v>93</v>
      </c>
      <c r="C108" s="115"/>
      <c r="D108" s="116"/>
      <c r="E108" s="117"/>
      <c r="F108" s="117"/>
      <c r="G108" s="117"/>
      <c r="H108" s="114" t="s">
        <v>94</v>
      </c>
      <c r="I108" s="114"/>
      <c r="J108" s="118"/>
      <c r="K108" s="118"/>
      <c r="L108" s="118"/>
      <c r="M108" s="118"/>
      <c r="N108" s="1"/>
      <c r="O108" s="1"/>
      <c r="P108" s="1"/>
      <c r="Q108" s="1"/>
      <c r="R108" s="1"/>
      <c r="S108" s="2"/>
    </row>
    <row r="109" spans="1:19" ht="3.75" customHeight="1" x14ac:dyDescent="0.25">
      <c r="A109" s="1"/>
      <c r="B109" s="114"/>
      <c r="C109" s="115"/>
      <c r="D109" s="116"/>
      <c r="E109" s="117"/>
      <c r="F109" s="117"/>
      <c r="G109" s="117"/>
      <c r="H109" s="114"/>
      <c r="I109" s="119"/>
      <c r="J109" s="118"/>
      <c r="K109" s="118"/>
      <c r="L109" s="118"/>
      <c r="M109" s="118"/>
      <c r="N109" s="1"/>
      <c r="O109" s="1"/>
      <c r="P109" s="1"/>
      <c r="Q109" s="1"/>
      <c r="R109" s="1"/>
      <c r="S109" s="2"/>
    </row>
    <row r="110" spans="1:19" ht="1.5" customHeight="1" x14ac:dyDescent="0.25">
      <c r="A110" s="1"/>
      <c r="B110" s="120"/>
      <c r="C110" s="115"/>
      <c r="D110" s="116"/>
      <c r="E110" s="117"/>
      <c r="F110" s="117"/>
      <c r="G110" s="117"/>
      <c r="H110" s="114"/>
      <c r="I110" s="119"/>
      <c r="J110" s="118"/>
      <c r="K110" s="118"/>
      <c r="L110" s="118"/>
      <c r="M110" s="118"/>
      <c r="N110" s="1"/>
      <c r="O110" s="1"/>
      <c r="P110" s="1"/>
      <c r="Q110" s="1"/>
      <c r="R110" s="1"/>
      <c r="S110" s="2"/>
    </row>
    <row r="111" spans="1:19" ht="15.75" hidden="1" customHeight="1" x14ac:dyDescent="0.25">
      <c r="A111" s="1"/>
      <c r="B111" s="120"/>
      <c r="C111" s="115"/>
      <c r="D111" s="116"/>
      <c r="E111" s="117"/>
      <c r="F111" s="117"/>
      <c r="G111" s="117"/>
      <c r="H111" s="114"/>
      <c r="I111" s="119"/>
      <c r="J111" s="118"/>
      <c r="K111" s="118"/>
      <c r="L111" s="118"/>
      <c r="M111" s="118"/>
      <c r="N111" s="1"/>
      <c r="O111" s="1"/>
      <c r="P111" s="1"/>
      <c r="Q111" s="1"/>
      <c r="R111" s="1"/>
      <c r="S111" s="2"/>
    </row>
    <row r="112" spans="1:19" ht="15.75" hidden="1" customHeight="1" x14ac:dyDescent="0.25">
      <c r="A112" s="1"/>
      <c r="B112" s="114"/>
      <c r="C112" s="115"/>
      <c r="D112" s="116"/>
      <c r="E112" s="121"/>
      <c r="F112" s="121"/>
      <c r="G112" s="121"/>
      <c r="H112" s="122"/>
      <c r="I112" s="119"/>
      <c r="J112" s="118"/>
      <c r="K112" s="118"/>
      <c r="L112" s="118"/>
      <c r="M112" s="118"/>
      <c r="N112" s="1"/>
      <c r="O112" s="1"/>
      <c r="P112" s="1"/>
      <c r="Q112" s="1"/>
      <c r="R112" s="1"/>
      <c r="S112" s="2"/>
    </row>
    <row r="113" spans="1:19" ht="15.75" x14ac:dyDescent="0.25">
      <c r="A113" s="1"/>
      <c r="B113" s="120" t="s">
        <v>95</v>
      </c>
      <c r="C113" s="115"/>
      <c r="D113" s="116"/>
      <c r="E113" s="121"/>
      <c r="F113" s="121"/>
      <c r="G113" s="121"/>
      <c r="H113" s="120" t="s">
        <v>95</v>
      </c>
      <c r="I113" s="119"/>
      <c r="J113" s="118"/>
      <c r="K113" s="118"/>
      <c r="L113" s="118"/>
      <c r="M113" s="118"/>
      <c r="N113" s="1"/>
      <c r="O113" s="1"/>
      <c r="P113" s="1"/>
      <c r="Q113" s="1"/>
      <c r="R113" s="1"/>
      <c r="S113" s="2"/>
    </row>
  </sheetData>
  <mergeCells count="15">
    <mergeCell ref="N102:Q102"/>
    <mergeCell ref="C11:S11"/>
    <mergeCell ref="M91:O91"/>
    <mergeCell ref="B13:C13"/>
    <mergeCell ref="A36:A48"/>
    <mergeCell ref="A66:A81"/>
    <mergeCell ref="A82:A88"/>
    <mergeCell ref="E87:E88"/>
    <mergeCell ref="F91:I91"/>
    <mergeCell ref="B82:D82"/>
    <mergeCell ref="A3:S3"/>
    <mergeCell ref="C5:S5"/>
    <mergeCell ref="C7:S7"/>
    <mergeCell ref="A9:B9"/>
    <mergeCell ref="C9:S9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Газопровод-отвод ГРС-2,км2,5-71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Ларионова Елена Валерьевна</dc:creator>
  <cp:lastModifiedBy>Шелехова Татьяна Михайловна</cp:lastModifiedBy>
  <cp:lastPrinted>2013-09-11T06:49:51Z</cp:lastPrinted>
  <dcterms:created xsi:type="dcterms:W3CDTF">2013-09-05T06:07:20Z</dcterms:created>
  <dcterms:modified xsi:type="dcterms:W3CDTF">2013-10-11T08:29:48Z</dcterms:modified>
</cp:coreProperties>
</file>