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601"/>
  </bookViews>
  <sheets>
    <sheet name="Газопровод-отвод ГРС-2,км 49-71" sheetId="1" r:id="rId1"/>
  </sheets>
  <definedNames>
    <definedName name="Excel_BuiltIn_Print_Area_1_1">'Газопровод-отвод ГРС-2,км 49-71'!$A$1:$S$107</definedName>
    <definedName name="Excel_BuiltIn_Print_Area_1_1_1">'Газопровод-отвод ГРС-2,км 49-71'!$A$1:$S$103</definedName>
    <definedName name="_xlnm.Print_Area" localSheetId="0">'Газопровод-отвод ГРС-2,км 49-71'!$A$1:$S$107</definedName>
  </definedNames>
  <calcPr calcId="145621"/>
</workbook>
</file>

<file path=xl/calcChain.xml><?xml version="1.0" encoding="utf-8"?>
<calcChain xmlns="http://schemas.openxmlformats.org/spreadsheetml/2006/main">
  <c r="I21" i="1" l="1"/>
  <c r="O21" i="1"/>
  <c r="M22" i="1"/>
  <c r="O22" i="1"/>
  <c r="Q22" i="1"/>
  <c r="G23" i="1"/>
  <c r="D25" i="1"/>
  <c r="I22" i="1"/>
  <c r="D27" i="1"/>
  <c r="M21" i="1" s="1"/>
  <c r="D30" i="1"/>
  <c r="Q21" i="1" s="1"/>
  <c r="I36" i="1"/>
  <c r="I37" i="1"/>
  <c r="K37" i="1"/>
  <c r="M37" i="1"/>
  <c r="O37" i="1"/>
  <c r="D38" i="1"/>
  <c r="Q36" i="1"/>
  <c r="D41" i="1"/>
  <c r="M36" i="1" s="1"/>
  <c r="D42" i="1"/>
  <c r="K36" i="1" s="1"/>
  <c r="M49" i="1"/>
  <c r="G50" i="1"/>
  <c r="I50" i="1"/>
  <c r="O50" i="1"/>
  <c r="Q50" i="1"/>
  <c r="D51" i="1"/>
  <c r="I49" i="1" s="1"/>
  <c r="G51" i="1"/>
  <c r="D58" i="1"/>
  <c r="D59" i="1"/>
  <c r="M50" i="1" s="1"/>
  <c r="M66" i="1"/>
  <c r="I67" i="1"/>
  <c r="O67" i="1"/>
  <c r="Q67" i="1"/>
  <c r="D68" i="1"/>
  <c r="I66" i="1" s="1"/>
  <c r="G68" i="1"/>
  <c r="D69" i="1"/>
  <c r="G67" i="1" s="1"/>
  <c r="D71" i="1"/>
  <c r="D75" i="1"/>
  <c r="O66" i="1" s="1"/>
  <c r="D76" i="1"/>
  <c r="M67" i="1" s="1"/>
  <c r="G82" i="1"/>
  <c r="I82" i="1"/>
  <c r="O82" i="1"/>
  <c r="D85" i="1"/>
  <c r="M82" i="1" s="1"/>
  <c r="D102" i="1"/>
  <c r="D35" i="1" s="1"/>
  <c r="I23" i="1" s="1"/>
  <c r="D65" i="1"/>
  <c r="I51" i="1" s="1"/>
  <c r="D88" i="1" l="1"/>
  <c r="Q82" i="1" s="1"/>
  <c r="S82" i="1"/>
  <c r="S21" i="1"/>
  <c r="S49" i="1"/>
  <c r="D48" i="1"/>
  <c r="Q37" i="1" s="1"/>
  <c r="S36" i="1" s="1"/>
  <c r="D81" i="1"/>
  <c r="I68" i="1" s="1"/>
  <c r="S66" i="1" s="1"/>
  <c r="S89" i="1" l="1"/>
  <c r="S91" i="1" s="1"/>
  <c r="S90" i="1" s="1"/>
</calcChain>
</file>

<file path=xl/sharedStrings.xml><?xml version="1.0" encoding="utf-8"?>
<sst xmlns="http://schemas.openxmlformats.org/spreadsheetml/2006/main" count="267" uniqueCount="98">
  <si>
    <t>Наименование работ:</t>
  </si>
  <si>
    <t>Объект работ:</t>
  </si>
  <si>
    <t>Наименование организации - подрядчика:</t>
  </si>
  <si>
    <t>Наименование организации-заказчика:</t>
  </si>
  <si>
    <t>ООО «Газпром трансгаз Томск».</t>
  </si>
  <si>
    <t xml:space="preserve">№ </t>
  </si>
  <si>
    <t>Виды работ</t>
  </si>
  <si>
    <t>№ табл.,&amp;</t>
  </si>
  <si>
    <t xml:space="preserve">            Расчет </t>
  </si>
  <si>
    <t>Стоимость</t>
  </si>
  <si>
    <t>п/п</t>
  </si>
  <si>
    <t>СЦ и ОНЗТ-96</t>
  </si>
  <si>
    <t xml:space="preserve">            стоимости</t>
  </si>
  <si>
    <t>работ</t>
  </si>
  <si>
    <t xml:space="preserve">       (цена*кол.ед.раб.)</t>
  </si>
  <si>
    <t>(руб.)</t>
  </si>
  <si>
    <t>Период года: благоприятный - 0</t>
  </si>
  <si>
    <t xml:space="preserve">    </t>
  </si>
  <si>
    <t xml:space="preserve">                         неблагоприятный -1</t>
  </si>
  <si>
    <t>Заказчик: юридическое лицо - 1</t>
  </si>
  <si>
    <t xml:space="preserve">                  физическое лицо - 0</t>
  </si>
  <si>
    <t>Подготовительные работы</t>
  </si>
  <si>
    <t>ОНЗТ-96 Т.74</t>
  </si>
  <si>
    <t>(</t>
  </si>
  <si>
    <t>*</t>
  </si>
  <si>
    <t>+</t>
  </si>
  <si>
    <t>"а" =объект</t>
  </si>
  <si>
    <t>=</t>
  </si>
  <si>
    <t>прим.1,2,6,7.</t>
  </si>
  <si>
    <t>)*</t>
  </si>
  <si>
    <t>"в"=1000 га</t>
  </si>
  <si>
    <t>ОУ п.п 14,15</t>
  </si>
  <si>
    <t>количество обособленных массивов</t>
  </si>
  <si>
    <t>прил.1,2,3,4,5</t>
  </si>
  <si>
    <t>площадь участка, тыс.га.</t>
  </si>
  <si>
    <t xml:space="preserve">Письмо </t>
  </si>
  <si>
    <t>кол-во организаций</t>
  </si>
  <si>
    <t xml:space="preserve">Росземкадастра </t>
  </si>
  <si>
    <t>прим.1:Коэф. за кол-во обособленных массивов к "а"</t>
  </si>
  <si>
    <t xml:space="preserve">№НК/25 </t>
  </si>
  <si>
    <t>прим.2:Коэф. за объем  к  "а"</t>
  </si>
  <si>
    <t>от 10.01.2003</t>
  </si>
  <si>
    <t>прим.6:Коэф. к "а" и "в"</t>
  </si>
  <si>
    <t>прим.7:Коэф. за согласование  к  "а"</t>
  </si>
  <si>
    <t xml:space="preserve">прил.1:Районный коэффициент к "а" и "в" </t>
  </si>
  <si>
    <t>К=</t>
  </si>
  <si>
    <t>прил.2:III группа</t>
  </si>
  <si>
    <t xml:space="preserve">прил.3,4,5:Коэф. за неблагоприятный период к "а" и "в"             </t>
  </si>
  <si>
    <t>Коэффициент инфляции к "а" и "в"</t>
  </si>
  <si>
    <t xml:space="preserve">Коэффициент дефлятор </t>
  </si>
  <si>
    <t>Составление схемы границ земельных участков на КПТ</t>
  </si>
  <si>
    <t xml:space="preserve"> ОНЗТ-96 Т.69</t>
  </si>
  <si>
    <t>"а"=объект</t>
  </si>
  <si>
    <t>прим.3,7,8</t>
  </si>
  <si>
    <t>количество согласований</t>
  </si>
  <si>
    <t>прим.8:Коэф. за количество согласований к "а"</t>
  </si>
  <si>
    <t>прим.7:Коэф. за масштаб 1:1000 к "в"</t>
  </si>
  <si>
    <t>Установление границ земельных участков.</t>
  </si>
  <si>
    <t>ОНЗТ-96 Т.114</t>
  </si>
  <si>
    <t xml:space="preserve">природная категория сложности  </t>
  </si>
  <si>
    <t>прим.1,2,4,5,8</t>
  </si>
  <si>
    <t>"в"= километров границы</t>
  </si>
  <si>
    <t>кол-во смежных землепользователей</t>
  </si>
  <si>
    <t>кол-во межевых знаков на 1 км</t>
  </si>
  <si>
    <t>кол-во участков (звеньев) границы</t>
  </si>
  <si>
    <t xml:space="preserve">прим.1:Коэф. за кол-во меж. знаки к "в"                </t>
  </si>
  <si>
    <t xml:space="preserve">прим.2:Коэф. за прот. границ к "а"              </t>
  </si>
  <si>
    <t xml:space="preserve">прим.4:Коэф. за кол-во уч-в границы к "а"                </t>
  </si>
  <si>
    <t xml:space="preserve">прим.5:Коэф. за кол-во согласований с землепользователями к "в"                </t>
  </si>
  <si>
    <t xml:space="preserve">прим.8:Коэф. За перенесение границ            </t>
  </si>
  <si>
    <t>Оформление межевого плана</t>
  </si>
  <si>
    <t>ОНЗТ-96 Т.77</t>
  </si>
  <si>
    <t>прим.2,5</t>
  </si>
  <si>
    <t>5</t>
  </si>
  <si>
    <t>Сопровождение процедуры постановки земельных участков на ГКУ</t>
  </si>
  <si>
    <t>ОНЗТ-96</t>
  </si>
  <si>
    <t>количество объектов, шт</t>
  </si>
  <si>
    <t>ОУ п.п 14,22</t>
  </si>
  <si>
    <t>норма времени, чел. дн.</t>
  </si>
  <si>
    <t>прил.1,2,12</t>
  </si>
  <si>
    <t>стоимость 1 чел. дн., руб</t>
  </si>
  <si>
    <t>Итого по п.п. 1-5</t>
  </si>
  <si>
    <t>НДС 18%</t>
  </si>
  <si>
    <t>Всего по смете</t>
  </si>
  <si>
    <t>Примечание:</t>
  </si>
  <si>
    <t>коэффициент дефлятор 2004г., приказ Минэкономразвития  №337 от 11.11.03</t>
  </si>
  <si>
    <t>коэффициент дефлятор 2005г., приказ Минэкономразвития №298 от 9.11.04</t>
  </si>
  <si>
    <t>коэффициент дефлятор 2006г., приказ Минэкономразвития №284 от 3.11.05</t>
  </si>
  <si>
    <t>коэффициент дефлятор 2007г. приказ Минэкономразвития №360 от 3.11.06</t>
  </si>
  <si>
    <t>коэффициент дефлятор на 2008г. приказ Минэкономразвития №357 от 22.10.07</t>
  </si>
  <si>
    <t>коэффициент дефлятор на 2009г. приказ Минэкономразвития №395 от 12.11.08</t>
  </si>
  <si>
    <t xml:space="preserve">К дефлятор итоговый  (1,133*1,104*1,132*1,24*1,34*1,538) </t>
  </si>
  <si>
    <t>Стоимость работ рассчитана на основании сборника цен и общественно необходимых затрат труда (ОНЗТ)</t>
  </si>
  <si>
    <t>на изготовление проектной и изыскательской продукции землеустройства, земельного кадастра и мониторинга земель.</t>
  </si>
  <si>
    <t>Утверждены приказом Роскомзема от 28 декабря 1995 г. № 70</t>
  </si>
  <si>
    <t>Выполнение комплекса кадастровых работ по оформлению прав на земельный участок для капитального ремонта объекта «Газопровод-отвод к ГРС-2 г. Томск» км 49-71» в Томском районе Томской области.</t>
  </si>
  <si>
    <t>Всего по смете:  222 596 Двести двадцать две тысячи пятьсот девяносто шесть рублей,  в том числе НДС18% 33 955 рублей.</t>
  </si>
  <si>
    <t>Расчет начальной максимальной цены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</si>
</sst>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00"/>
    <numFmt numFmtId="165" formatCode="0.0000"/>
    <numFmt numFmtId="166" formatCode="#,##0.0000"/>
    <numFmt numFmtId="167" formatCode="#,##0.000"/>
    <numFmt numFmtId="168" formatCode="0.0"/>
    <numFmt numFmtId="169" formatCode="0.000"/>
    <numFmt numFmtId="170" formatCode="#,##0.00&quot;р.&quot;"/>
    <numFmt numFmtId="171" formatCode="#,##0&quot;р.&quot;"/>
  </numFmts>
  <fonts count="18" x14ac:knownFonts="1"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sz val="10"/>
      <name val="Times New Roman"/>
      <family val="1"/>
      <charset val="1"/>
    </font>
    <font>
      <b/>
      <sz val="10"/>
      <name val="Arial Cyr"/>
      <family val="2"/>
      <charset val="204"/>
    </font>
    <font>
      <i/>
      <sz val="10"/>
      <name val="Times New Roman"/>
      <family val="1"/>
      <charset val="204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Border="1"/>
    <xf numFmtId="0" fontId="1" fillId="0" borderId="0" xfId="0" applyFont="1" applyFill="1"/>
    <xf numFmtId="2" fontId="1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/>
    <xf numFmtId="2" fontId="5" fillId="0" borderId="0" xfId="0" applyNumberFormat="1" applyFont="1" applyFill="1" applyAlignment="1">
      <alignment horizontal="left"/>
    </xf>
    <xf numFmtId="0" fontId="8" fillId="0" borderId="0" xfId="0" applyFont="1" applyFill="1"/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0" fontId="6" fillId="0" borderId="2" xfId="0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6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/>
    <xf numFmtId="0" fontId="1" fillId="0" borderId="6" xfId="0" applyFont="1" applyFill="1" applyBorder="1" applyAlignment="1"/>
    <xf numFmtId="2" fontId="1" fillId="0" borderId="7" xfId="0" applyNumberFormat="1" applyFont="1" applyFill="1" applyBorder="1" applyAlignment="1">
      <alignment horizontal="center"/>
    </xf>
    <xf numFmtId="0" fontId="1" fillId="0" borderId="8" xfId="0" applyFont="1" applyFill="1" applyBorder="1"/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0" fillId="0" borderId="11" xfId="0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2" fontId="1" fillId="0" borderId="8" xfId="0" applyNumberFormat="1" applyFont="1" applyFill="1" applyBorder="1" applyAlignment="1">
      <alignment horizontal="center"/>
    </xf>
    <xf numFmtId="164" fontId="8" fillId="0" borderId="0" xfId="0" applyNumberFormat="1" applyFont="1" applyBorder="1" applyAlignment="1">
      <alignment horizontal="center" wrapText="1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 applyProtection="1">
      <protection hidden="1"/>
    </xf>
    <xf numFmtId="0" fontId="1" fillId="0" borderId="3" xfId="0" applyFont="1" applyFill="1" applyBorder="1" applyAlignment="1">
      <alignment horizontal="center"/>
    </xf>
    <xf numFmtId="0" fontId="1" fillId="0" borderId="14" xfId="0" applyFont="1" applyFill="1" applyBorder="1"/>
    <xf numFmtId="0" fontId="1" fillId="0" borderId="15" xfId="0" applyFont="1" applyFill="1" applyBorder="1"/>
    <xf numFmtId="0" fontId="1" fillId="0" borderId="15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12" xfId="0" applyFont="1" applyFill="1" applyBorder="1"/>
    <xf numFmtId="0" fontId="1" fillId="0" borderId="4" xfId="0" applyFont="1" applyFill="1" applyBorder="1"/>
    <xf numFmtId="3" fontId="1" fillId="0" borderId="1" xfId="0" applyNumberFormat="1" applyFont="1" applyFill="1" applyBorder="1" applyAlignment="1">
      <alignment horizontal="right"/>
    </xf>
    <xf numFmtId="0" fontId="1" fillId="0" borderId="5" xfId="0" applyFont="1" applyFill="1" applyBorder="1"/>
    <xf numFmtId="0" fontId="1" fillId="0" borderId="5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3" fontId="1" fillId="0" borderId="7" xfId="0" applyNumberFormat="1" applyFont="1" applyFill="1" applyBorder="1" applyAlignment="1">
      <alignment horizontal="right"/>
    </xf>
    <xf numFmtId="0" fontId="1" fillId="0" borderId="9" xfId="0" applyFont="1" applyFill="1" applyBorder="1"/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/>
    </xf>
    <xf numFmtId="3" fontId="1" fillId="0" borderId="8" xfId="0" applyNumberFormat="1" applyFont="1" applyFill="1" applyBorder="1" applyAlignment="1">
      <alignment horizontal="right"/>
    </xf>
    <xf numFmtId="164" fontId="8" fillId="0" borderId="5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6" fillId="0" borderId="3" xfId="0" applyFont="1" applyFill="1" applyBorder="1"/>
    <xf numFmtId="4" fontId="1" fillId="0" borderId="2" xfId="0" applyNumberFormat="1" applyFont="1" applyFill="1" applyBorder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right"/>
    </xf>
    <xf numFmtId="0" fontId="12" fillId="0" borderId="4" xfId="0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0" fontId="1" fillId="0" borderId="2" xfId="0" applyFont="1" applyFill="1" applyBorder="1"/>
    <xf numFmtId="4" fontId="1" fillId="0" borderId="0" xfId="0" applyNumberFormat="1" applyFont="1" applyBorder="1"/>
    <xf numFmtId="4" fontId="1" fillId="0" borderId="0" xfId="0" applyNumberFormat="1" applyFont="1" applyBorder="1" applyAlignment="1">
      <alignment horizontal="right"/>
    </xf>
    <xf numFmtId="0" fontId="0" fillId="0" borderId="7" xfId="0" applyFill="1" applyBorder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3" fontId="1" fillId="0" borderId="6" xfId="0" applyNumberFormat="1" applyFont="1" applyFill="1" applyBorder="1"/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 wrapText="1"/>
    </xf>
    <xf numFmtId="166" fontId="1" fillId="0" borderId="6" xfId="0" applyNumberFormat="1" applyFont="1" applyFill="1" applyBorder="1"/>
    <xf numFmtId="2" fontId="1" fillId="0" borderId="0" xfId="0" applyNumberFormat="1" applyFont="1" applyFill="1" applyBorder="1"/>
    <xf numFmtId="167" fontId="8" fillId="0" borderId="0" xfId="0" applyNumberFormat="1" applyFont="1" applyBorder="1" applyAlignment="1">
      <alignment horizontal="center" wrapText="1"/>
    </xf>
    <xf numFmtId="0" fontId="1" fillId="0" borderId="7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right" wrapText="1"/>
    </xf>
    <xf numFmtId="0" fontId="1" fillId="0" borderId="6" xfId="0" applyFont="1" applyFill="1" applyBorder="1"/>
    <xf numFmtId="4" fontId="1" fillId="0" borderId="6" xfId="0" applyNumberFormat="1" applyFont="1" applyFill="1" applyBorder="1"/>
    <xf numFmtId="0" fontId="1" fillId="0" borderId="7" xfId="0" applyFont="1" applyFill="1" applyBorder="1"/>
    <xf numFmtId="2" fontId="1" fillId="0" borderId="6" xfId="0" applyNumberFormat="1" applyFont="1" applyFill="1" applyBorder="1"/>
    <xf numFmtId="0" fontId="8" fillId="0" borderId="6" xfId="0" applyFont="1" applyFill="1" applyBorder="1"/>
    <xf numFmtId="0" fontId="0" fillId="0" borderId="8" xfId="0" applyFill="1" applyBorder="1"/>
    <xf numFmtId="0" fontId="8" fillId="0" borderId="9" xfId="0" applyFont="1" applyFill="1" applyBorder="1"/>
    <xf numFmtId="0" fontId="8" fillId="0" borderId="10" xfId="0" applyFont="1" applyFill="1" applyBorder="1" applyAlignment="1">
      <alignment horizontal="left"/>
    </xf>
    <xf numFmtId="2" fontId="8" fillId="0" borderId="11" xfId="0" applyNumberFormat="1" applyFont="1" applyFill="1" applyBorder="1"/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168" fontId="1" fillId="0" borderId="4" xfId="0" applyNumberFormat="1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left"/>
    </xf>
    <xf numFmtId="4" fontId="1" fillId="0" borderId="0" xfId="0" applyNumberFormat="1" applyFont="1"/>
    <xf numFmtId="167" fontId="1" fillId="0" borderId="0" xfId="0" applyNumberFormat="1" applyFont="1"/>
    <xf numFmtId="0" fontId="1" fillId="0" borderId="5" xfId="0" applyFont="1" applyFill="1" applyBorder="1" applyAlignment="1">
      <alignment wrapText="1"/>
    </xf>
    <xf numFmtId="0" fontId="6" fillId="0" borderId="3" xfId="0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4" fontId="1" fillId="0" borderId="8" xfId="0" applyNumberFormat="1" applyFont="1" applyFill="1" applyBorder="1" applyAlignment="1">
      <alignment horizontal="right"/>
    </xf>
    <xf numFmtId="0" fontId="11" fillId="0" borderId="3" xfId="0" applyFont="1" applyFill="1" applyBorder="1"/>
    <xf numFmtId="3" fontId="1" fillId="0" borderId="0" xfId="0" applyNumberFormat="1" applyFont="1" applyFill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69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3" fontId="8" fillId="0" borderId="6" xfId="0" applyNumberFormat="1" applyFont="1" applyFill="1" applyBorder="1"/>
    <xf numFmtId="2" fontId="8" fillId="0" borderId="6" xfId="0" applyNumberFormat="1" applyFont="1" applyFill="1" applyBorder="1"/>
    <xf numFmtId="4" fontId="8" fillId="0" borderId="11" xfId="0" applyNumberFormat="1" applyFont="1" applyFill="1" applyBorder="1"/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right"/>
    </xf>
    <xf numFmtId="0" fontId="1" fillId="0" borderId="15" xfId="0" applyFont="1" applyBorder="1"/>
    <xf numFmtId="170" fontId="1" fillId="0" borderId="15" xfId="0" applyNumberFormat="1" applyFont="1" applyBorder="1" applyAlignment="1">
      <alignment horizontal="center"/>
    </xf>
    <xf numFmtId="171" fontId="1" fillId="0" borderId="13" xfId="0" applyNumberFormat="1" applyFont="1" applyBorder="1" applyAlignment="1">
      <alignment horizontal="right"/>
    </xf>
    <xf numFmtId="0" fontId="1" fillId="0" borderId="14" xfId="0" applyNumberFormat="1" applyFont="1" applyBorder="1" applyAlignment="1">
      <alignment horizontal="right"/>
    </xf>
    <xf numFmtId="0" fontId="1" fillId="0" borderId="14" xfId="0" applyNumberFormat="1" applyFont="1" applyBorder="1" applyAlignment="1">
      <alignment horizontal="center"/>
    </xf>
    <xf numFmtId="0" fontId="1" fillId="0" borderId="15" xfId="0" applyNumberFormat="1" applyFont="1" applyBorder="1"/>
    <xf numFmtId="167" fontId="1" fillId="0" borderId="0" xfId="0" applyNumberFormat="1" applyFont="1" applyBorder="1"/>
    <xf numFmtId="0" fontId="6" fillId="0" borderId="8" xfId="0" applyFont="1" applyBorder="1" applyAlignment="1">
      <alignment horizontal="center"/>
    </xf>
    <xf numFmtId="0" fontId="6" fillId="0" borderId="10" xfId="0" applyFont="1" applyBorder="1"/>
    <xf numFmtId="0" fontId="1" fillId="0" borderId="10" xfId="0" applyFont="1" applyBorder="1" applyAlignment="1">
      <alignment horizontal="right"/>
    </xf>
    <xf numFmtId="0" fontId="1" fillId="0" borderId="11" xfId="0" applyFont="1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4" fontId="15" fillId="0" borderId="0" xfId="0" applyNumberFormat="1" applyFont="1"/>
    <xf numFmtId="170" fontId="1" fillId="0" borderId="0" xfId="0" applyNumberFormat="1" applyFont="1"/>
    <xf numFmtId="169" fontId="1" fillId="0" borderId="0" xfId="0" applyNumberFormat="1" applyFont="1" applyBorder="1"/>
    <xf numFmtId="0" fontId="8" fillId="0" borderId="0" xfId="0" applyFont="1" applyBorder="1"/>
    <xf numFmtId="0" fontId="8" fillId="0" borderId="0" xfId="0" applyFont="1" applyFill="1" applyBorder="1"/>
    <xf numFmtId="0" fontId="5" fillId="0" borderId="0" xfId="0" applyFont="1" applyFill="1" applyBorder="1"/>
    <xf numFmtId="0" fontId="16" fillId="0" borderId="0" xfId="0" applyFont="1"/>
    <xf numFmtId="0" fontId="8" fillId="0" borderId="12" xfId="0" applyFont="1" applyBorder="1" applyAlignment="1">
      <alignment wrapText="1" shrinkToFit="1"/>
    </xf>
    <xf numFmtId="0" fontId="8" fillId="0" borderId="12" xfId="0" applyFont="1" applyBorder="1" applyAlignment="1">
      <alignment vertical="center"/>
    </xf>
    <xf numFmtId="169" fontId="8" fillId="0" borderId="12" xfId="0" applyNumberFormat="1" applyFont="1" applyFill="1" applyBorder="1" applyAlignment="1">
      <alignment vertical="center"/>
    </xf>
    <xf numFmtId="2" fontId="8" fillId="0" borderId="12" xfId="0" applyNumberFormat="1" applyFont="1" applyFill="1" applyBorder="1" applyAlignment="1">
      <alignment vertical="center"/>
    </xf>
    <xf numFmtId="2" fontId="8" fillId="0" borderId="12" xfId="0" applyNumberFormat="1" applyFont="1" applyFill="1" applyBorder="1" applyAlignment="1">
      <alignment horizontal="right" vertical="center" wrapText="1"/>
    </xf>
    <xf numFmtId="169" fontId="8" fillId="0" borderId="12" xfId="0" applyNumberFormat="1" applyFont="1" applyFill="1" applyBorder="1" applyAlignment="1">
      <alignment horizontal="right" vertical="center" wrapText="1"/>
    </xf>
    <xf numFmtId="4" fontId="6" fillId="0" borderId="15" xfId="0" applyNumberFormat="1" applyFont="1" applyBorder="1" applyAlignment="1">
      <alignment horizontal="right"/>
    </xf>
    <xf numFmtId="4" fontId="6" fillId="0" borderId="12" xfId="0" applyNumberFormat="1" applyFont="1" applyBorder="1" applyAlignment="1">
      <alignment horizontal="right"/>
    </xf>
    <xf numFmtId="4" fontId="13" fillId="0" borderId="7" xfId="0" applyNumberFormat="1" applyFont="1" applyFill="1" applyBorder="1" applyAlignment="1">
      <alignment horizontal="right"/>
    </xf>
    <xf numFmtId="0" fontId="4" fillId="0" borderId="0" xfId="0" applyFo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" fontId="1" fillId="0" borderId="10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49" fontId="6" fillId="0" borderId="16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wrapText="1"/>
    </xf>
    <xf numFmtId="4" fontId="1" fillId="0" borderId="9" xfId="0" applyNumberFormat="1" applyFont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left" wrapText="1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tabSelected="1" view="pageBreakPreview" zoomScale="75" zoomScaleSheetLayoutView="75" workbookViewId="0">
      <selection activeCell="D101" sqref="D101"/>
    </sheetView>
  </sheetViews>
  <sheetFormatPr defaultRowHeight="12.75" x14ac:dyDescent="0.2"/>
  <cols>
    <col min="1" max="1" width="4.140625" style="1" customWidth="1"/>
    <col min="2" max="2" width="50" style="1" customWidth="1"/>
    <col min="3" max="3" width="3.28515625" style="1" customWidth="1"/>
    <col min="4" max="4" width="13.140625" style="1" customWidth="1"/>
    <col min="5" max="5" width="15.140625" style="1" customWidth="1"/>
    <col min="6" max="6" width="2" style="1" customWidth="1"/>
    <col min="7" max="7" width="6.140625" style="1" customWidth="1"/>
    <col min="8" max="8" width="1.85546875" style="1" customWidth="1"/>
    <col min="9" max="9" width="8.42578125" style="1" customWidth="1"/>
    <col min="10" max="10" width="3.85546875" style="1" customWidth="1"/>
    <col min="11" max="11" width="4.42578125" style="1" customWidth="1"/>
    <col min="12" max="12" width="2" style="1" customWidth="1"/>
    <col min="13" max="13" width="6.42578125" style="1" customWidth="1"/>
    <col min="14" max="14" width="2.5703125" style="1" customWidth="1"/>
    <col min="15" max="15" width="6.7109375" style="1" customWidth="1"/>
    <col min="16" max="16" width="1.5703125" style="1" customWidth="1"/>
    <col min="17" max="17" width="8.140625" style="1" customWidth="1"/>
    <col min="18" max="18" width="2.140625" style="1" customWidth="1"/>
    <col min="19" max="19" width="11.140625" style="2" customWidth="1"/>
    <col min="20" max="20" width="13.85546875" style="1" customWidth="1"/>
    <col min="21" max="21" width="13.140625" style="1" customWidth="1"/>
    <col min="22" max="22" width="13.42578125" style="1" customWidth="1"/>
    <col min="23" max="23" width="12.85546875" style="1" customWidth="1"/>
    <col min="24" max="24" width="11.42578125" style="1" customWidth="1"/>
    <col min="25" max="25" width="9.42578125" style="1" customWidth="1"/>
    <col min="26" max="26" width="12" style="1" customWidth="1"/>
    <col min="27" max="16384" width="9.140625" style="1"/>
  </cols>
  <sheetData>
    <row r="1" spans="1:23" x14ac:dyDescent="0.2">
      <c r="Q1" s="2"/>
    </row>
    <row r="2" spans="1:23" x14ac:dyDescent="0.2">
      <c r="Q2" s="2"/>
    </row>
    <row r="3" spans="1:23" ht="18.95" customHeight="1" x14ac:dyDescent="0.3">
      <c r="A3" s="175" t="s">
        <v>97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3"/>
      <c r="W3" s="3"/>
    </row>
    <row r="4" spans="1:23" ht="10.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5"/>
      <c r="W4" s="3"/>
    </row>
    <row r="5" spans="1:23" ht="47.25" customHeight="1" x14ac:dyDescent="0.25">
      <c r="A5" s="164" t="s">
        <v>0</v>
      </c>
      <c r="B5" s="165"/>
      <c r="C5" s="176" t="s">
        <v>95</v>
      </c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</row>
    <row r="6" spans="1:23" ht="10.5" customHeight="1" x14ac:dyDescent="0.25">
      <c r="A6" s="6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23" ht="12.75" hidden="1" customHeight="1" x14ac:dyDescent="0.25">
      <c r="A7" s="10" t="s">
        <v>1</v>
      </c>
      <c r="B7" s="11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</row>
    <row r="8" spans="1:23" ht="15.75" hidden="1" x14ac:dyDescent="0.25">
      <c r="A8" s="6"/>
      <c r="B8" s="11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W8" s="3"/>
    </row>
    <row r="9" spans="1:23" ht="17.25" customHeight="1" x14ac:dyDescent="0.25">
      <c r="A9" s="178" t="s">
        <v>2</v>
      </c>
      <c r="B9" s="178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W9" s="3"/>
    </row>
    <row r="10" spans="1:23" ht="10.5" customHeight="1" x14ac:dyDescent="0.25">
      <c r="A10" s="14"/>
      <c r="B10" s="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5"/>
      <c r="W10" s="3"/>
    </row>
    <row r="11" spans="1:23" ht="15.75" x14ac:dyDescent="0.25">
      <c r="A11" s="7" t="s">
        <v>3</v>
      </c>
      <c r="B11" s="4"/>
      <c r="C11" s="174" t="s">
        <v>4</v>
      </c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W11" s="3"/>
    </row>
    <row r="12" spans="1:23" ht="15.75" x14ac:dyDescent="0.25">
      <c r="A12" s="6"/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W12" s="3"/>
    </row>
    <row r="13" spans="1:23" x14ac:dyDescent="0.2">
      <c r="A13" s="18" t="s">
        <v>5</v>
      </c>
      <c r="B13" s="168" t="s">
        <v>6</v>
      </c>
      <c r="C13" s="168"/>
      <c r="D13" s="19"/>
      <c r="E13" s="20" t="s">
        <v>7</v>
      </c>
      <c r="F13" s="21"/>
      <c r="G13" s="22"/>
      <c r="H13" s="22"/>
      <c r="I13" s="22" t="s">
        <v>8</v>
      </c>
      <c r="J13" s="22"/>
      <c r="K13" s="22"/>
      <c r="L13" s="22"/>
      <c r="M13" s="23"/>
      <c r="N13" s="23"/>
      <c r="O13" s="23"/>
      <c r="P13" s="23"/>
      <c r="Q13" s="23"/>
      <c r="R13" s="24"/>
      <c r="S13" s="25" t="s">
        <v>9</v>
      </c>
      <c r="T13" s="3"/>
      <c r="U13" s="3"/>
      <c r="V13" s="3"/>
      <c r="W13" s="3"/>
    </row>
    <row r="14" spans="1:23" x14ac:dyDescent="0.2">
      <c r="A14" s="26" t="s">
        <v>10</v>
      </c>
      <c r="B14" s="27"/>
      <c r="C14" s="28"/>
      <c r="D14" s="29"/>
      <c r="E14" s="30" t="s">
        <v>11</v>
      </c>
      <c r="F14" s="31"/>
      <c r="G14" s="32"/>
      <c r="H14" s="32" t="s">
        <v>12</v>
      </c>
      <c r="I14" s="33"/>
      <c r="J14" s="32"/>
      <c r="K14" s="32"/>
      <c r="L14" s="32"/>
      <c r="M14" s="34"/>
      <c r="N14" s="34"/>
      <c r="O14" s="34"/>
      <c r="P14" s="34"/>
      <c r="Q14" s="34"/>
      <c r="R14" s="35"/>
      <c r="S14" s="36" t="s">
        <v>13</v>
      </c>
      <c r="T14" s="3"/>
      <c r="U14" s="3"/>
      <c r="V14" s="3"/>
      <c r="W14" s="3"/>
    </row>
    <row r="15" spans="1:23" x14ac:dyDescent="0.2">
      <c r="A15" s="37"/>
      <c r="B15" s="38"/>
      <c r="C15" s="39"/>
      <c r="D15" s="40"/>
      <c r="E15" s="41"/>
      <c r="F15" s="31"/>
      <c r="G15" s="32"/>
      <c r="H15" s="32" t="s">
        <v>14</v>
      </c>
      <c r="I15" s="32"/>
      <c r="J15" s="32"/>
      <c r="K15" s="32"/>
      <c r="L15" s="32"/>
      <c r="M15" s="42"/>
      <c r="N15" s="42"/>
      <c r="O15" s="42"/>
      <c r="P15" s="43"/>
      <c r="Q15" s="43"/>
      <c r="R15" s="44"/>
      <c r="S15" s="45" t="s">
        <v>15</v>
      </c>
      <c r="T15" s="46"/>
      <c r="U15" s="3"/>
      <c r="V15" s="3"/>
      <c r="W15" s="3"/>
    </row>
    <row r="16" spans="1:23" x14ac:dyDescent="0.2">
      <c r="A16" s="47">
        <v>1</v>
      </c>
      <c r="B16" s="48">
        <v>2</v>
      </c>
      <c r="C16" s="49"/>
      <c r="D16" s="50"/>
      <c r="E16" s="48">
        <v>3</v>
      </c>
      <c r="F16" s="51"/>
      <c r="G16" s="49"/>
      <c r="H16" s="49"/>
      <c r="I16" s="49"/>
      <c r="J16" s="52"/>
      <c r="K16" s="52"/>
      <c r="L16" s="52"/>
      <c r="M16" s="52">
        <v>4</v>
      </c>
      <c r="N16" s="52"/>
      <c r="O16" s="52"/>
      <c r="P16" s="52"/>
      <c r="Q16" s="52"/>
      <c r="R16" s="53"/>
      <c r="S16" s="54">
        <v>5</v>
      </c>
      <c r="T16" s="46"/>
      <c r="U16" s="3"/>
      <c r="V16" s="3"/>
      <c r="W16" s="3"/>
    </row>
    <row r="17" spans="1:25" hidden="1" x14ac:dyDescent="0.2">
      <c r="A17" s="51"/>
      <c r="B17" s="55" t="s">
        <v>16</v>
      </c>
      <c r="C17" s="56"/>
      <c r="D17" s="57">
        <v>0</v>
      </c>
      <c r="E17" s="51"/>
      <c r="F17" s="51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9"/>
      <c r="T17" s="46"/>
      <c r="U17" s="3"/>
      <c r="V17" s="3"/>
      <c r="W17" s="3"/>
    </row>
    <row r="18" spans="1:25" hidden="1" x14ac:dyDescent="0.2">
      <c r="A18" s="60" t="s">
        <v>17</v>
      </c>
      <c r="B18" s="61" t="s">
        <v>18</v>
      </c>
      <c r="C18" s="62"/>
      <c r="D18" s="42"/>
      <c r="E18" s="26"/>
      <c r="F18" s="26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63"/>
      <c r="T18" s="46"/>
      <c r="U18" s="3"/>
      <c r="V18" s="3"/>
      <c r="W18" s="3"/>
    </row>
    <row r="19" spans="1:25" hidden="1" x14ac:dyDescent="0.2">
      <c r="A19" s="60"/>
      <c r="B19" s="61" t="s">
        <v>19</v>
      </c>
      <c r="C19" s="62"/>
      <c r="D19" s="57">
        <v>1</v>
      </c>
      <c r="E19" s="26"/>
      <c r="F19" s="26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63"/>
      <c r="T19" s="46"/>
      <c r="U19" s="3"/>
      <c r="V19" s="3"/>
      <c r="W19" s="3"/>
    </row>
    <row r="20" spans="1:25" ht="12.75" hidden="1" customHeight="1" x14ac:dyDescent="0.2">
      <c r="A20" s="64"/>
      <c r="B20" s="65" t="s">
        <v>20</v>
      </c>
      <c r="C20" s="66"/>
      <c r="D20" s="43"/>
      <c r="E20" s="67"/>
      <c r="F20" s="67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68"/>
      <c r="T20" s="69"/>
      <c r="U20" s="3"/>
      <c r="V20" s="3"/>
      <c r="W20" s="3"/>
    </row>
    <row r="21" spans="1:25" x14ac:dyDescent="0.2">
      <c r="A21" s="70">
        <v>1</v>
      </c>
      <c r="B21" s="71" t="s">
        <v>21</v>
      </c>
      <c r="C21" s="58"/>
      <c r="D21" s="72"/>
      <c r="E21" s="73" t="s">
        <v>22</v>
      </c>
      <c r="F21" s="74" t="s">
        <v>23</v>
      </c>
      <c r="G21" s="75">
        <v>668</v>
      </c>
      <c r="H21" s="23" t="s">
        <v>24</v>
      </c>
      <c r="I21" s="76">
        <f>D22</f>
        <v>1</v>
      </c>
      <c r="J21" s="23" t="s">
        <v>24</v>
      </c>
      <c r="K21" s="23"/>
      <c r="L21" s="23"/>
      <c r="M21" s="77">
        <f>D27</f>
        <v>1.2</v>
      </c>
      <c r="N21" s="23" t="s">
        <v>24</v>
      </c>
      <c r="O21" s="77">
        <f>D28</f>
        <v>1</v>
      </c>
      <c r="P21" s="58" t="s">
        <v>24</v>
      </c>
      <c r="Q21" s="77">
        <f>D30</f>
        <v>1</v>
      </c>
      <c r="R21" s="78" t="s">
        <v>25</v>
      </c>
      <c r="S21" s="119">
        <f>ROUND((G21*I21*M21*O21*Q21+G22*I22)*M22*O22*Q22*G23*I23,0)</f>
        <v>20390</v>
      </c>
      <c r="T21" s="79"/>
      <c r="U21" s="79"/>
      <c r="V21" s="79"/>
      <c r="W21" s="80"/>
      <c r="X21" s="79"/>
      <c r="Y21" s="3"/>
    </row>
    <row r="22" spans="1:25" x14ac:dyDescent="0.2">
      <c r="A22" s="81"/>
      <c r="B22" s="82" t="s">
        <v>26</v>
      </c>
      <c r="C22" s="83" t="s">
        <v>27</v>
      </c>
      <c r="D22" s="84">
        <v>1</v>
      </c>
      <c r="E22" s="85" t="s">
        <v>28</v>
      </c>
      <c r="F22" s="26" t="s">
        <v>25</v>
      </c>
      <c r="G22" s="86">
        <v>49</v>
      </c>
      <c r="H22" s="86" t="s">
        <v>24</v>
      </c>
      <c r="I22" s="87">
        <f>D25</f>
        <v>4.0000000000000001E-3</v>
      </c>
      <c r="J22" s="62" t="s">
        <v>29</v>
      </c>
      <c r="K22" s="62"/>
      <c r="L22" s="62"/>
      <c r="M22" s="88">
        <f>D29</f>
        <v>1</v>
      </c>
      <c r="N22" s="86" t="s">
        <v>24</v>
      </c>
      <c r="O22" s="89">
        <f>D31</f>
        <v>1.59</v>
      </c>
      <c r="P22" s="86" t="s">
        <v>24</v>
      </c>
      <c r="Q22" s="86">
        <f>D33</f>
        <v>1</v>
      </c>
      <c r="R22" s="90" t="s">
        <v>24</v>
      </c>
      <c r="S22" s="162"/>
      <c r="T22" s="91"/>
      <c r="U22" s="3"/>
      <c r="V22" s="3"/>
      <c r="W22" s="3"/>
      <c r="X22" s="3"/>
      <c r="Y22" s="3"/>
    </row>
    <row r="23" spans="1:25" x14ac:dyDescent="0.2">
      <c r="A23" s="81"/>
      <c r="B23" s="82" t="s">
        <v>30</v>
      </c>
      <c r="C23" s="83" t="s">
        <v>27</v>
      </c>
      <c r="D23" s="92">
        <v>4.0000000000000001E-3</v>
      </c>
      <c r="E23" s="85" t="s">
        <v>31</v>
      </c>
      <c r="F23" s="26" t="s">
        <v>24</v>
      </c>
      <c r="G23" s="88">
        <f>D34</f>
        <v>4.42</v>
      </c>
      <c r="H23" s="42" t="s">
        <v>24</v>
      </c>
      <c r="I23" s="93">
        <f>D35</f>
        <v>3.61849710165842</v>
      </c>
      <c r="J23" s="42"/>
      <c r="K23" s="42"/>
      <c r="L23" s="42"/>
      <c r="M23" s="42"/>
      <c r="N23" s="42"/>
      <c r="O23" s="42"/>
      <c r="P23" s="42"/>
      <c r="Q23" s="42"/>
      <c r="R23" s="90"/>
      <c r="S23" s="120"/>
      <c r="T23" s="94"/>
      <c r="U23" s="3"/>
      <c r="V23" s="3"/>
      <c r="W23" s="3"/>
      <c r="X23" s="3"/>
      <c r="Y23" s="3"/>
    </row>
    <row r="24" spans="1:25" x14ac:dyDescent="0.2">
      <c r="A24" s="81"/>
      <c r="B24" s="82" t="s">
        <v>32</v>
      </c>
      <c r="C24" s="83" t="s">
        <v>27</v>
      </c>
      <c r="D24" s="84">
        <v>3</v>
      </c>
      <c r="E24" s="95" t="s">
        <v>33</v>
      </c>
      <c r="F24" s="2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90"/>
      <c r="S24" s="120"/>
      <c r="T24" s="94"/>
      <c r="U24" s="3"/>
      <c r="V24" s="3"/>
      <c r="W24" s="3"/>
      <c r="X24" s="3"/>
      <c r="Y24" s="3"/>
    </row>
    <row r="25" spans="1:25" x14ac:dyDescent="0.2">
      <c r="A25" s="81"/>
      <c r="B25" s="82" t="s">
        <v>34</v>
      </c>
      <c r="C25" s="83"/>
      <c r="D25" s="92">
        <f>D23</f>
        <v>4.0000000000000001E-3</v>
      </c>
      <c r="E25" s="85" t="s">
        <v>35</v>
      </c>
      <c r="F25" s="2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90"/>
      <c r="S25" s="120"/>
      <c r="T25" s="94"/>
      <c r="U25" s="3"/>
      <c r="V25" s="3"/>
      <c r="W25" s="3"/>
      <c r="X25" s="3"/>
      <c r="Y25" s="3"/>
    </row>
    <row r="26" spans="1:25" x14ac:dyDescent="0.2">
      <c r="A26" s="81"/>
      <c r="B26" s="96" t="s">
        <v>36</v>
      </c>
      <c r="C26" s="83" t="s">
        <v>27</v>
      </c>
      <c r="D26" s="97">
        <v>1</v>
      </c>
      <c r="E26" s="85" t="s">
        <v>37</v>
      </c>
      <c r="F26" s="2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90"/>
      <c r="S26" s="120"/>
      <c r="T26" s="94"/>
      <c r="U26" s="3"/>
      <c r="V26" s="3"/>
      <c r="W26" s="3"/>
      <c r="X26" s="3"/>
      <c r="Y26" s="3"/>
    </row>
    <row r="27" spans="1:25" x14ac:dyDescent="0.2">
      <c r="A27" s="81"/>
      <c r="B27" s="60" t="s">
        <v>38</v>
      </c>
      <c r="C27" s="83" t="s">
        <v>27</v>
      </c>
      <c r="D27" s="98">
        <f>ROUND((1+0.1*(D24-1)),2)</f>
        <v>1.2</v>
      </c>
      <c r="E27" s="85" t="s">
        <v>39</v>
      </c>
      <c r="F27" s="2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90"/>
      <c r="S27" s="120"/>
      <c r="T27" s="94"/>
      <c r="U27" s="3"/>
      <c r="V27" s="3"/>
      <c r="W27" s="3"/>
      <c r="X27" s="3"/>
      <c r="Y27" s="3"/>
    </row>
    <row r="28" spans="1:25" x14ac:dyDescent="0.2">
      <c r="A28" s="81"/>
      <c r="B28" s="60" t="s">
        <v>40</v>
      </c>
      <c r="C28" s="83" t="s">
        <v>27</v>
      </c>
      <c r="D28" s="98">
        <v>1</v>
      </c>
      <c r="E28" s="85" t="s">
        <v>41</v>
      </c>
      <c r="F28" s="2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90"/>
      <c r="S28" s="120"/>
      <c r="T28" s="94"/>
      <c r="U28" s="3"/>
      <c r="V28" s="3"/>
      <c r="W28" s="3"/>
      <c r="X28" s="3"/>
      <c r="Y28" s="3"/>
    </row>
    <row r="29" spans="1:25" x14ac:dyDescent="0.2">
      <c r="A29" s="81"/>
      <c r="B29" s="60" t="s">
        <v>42</v>
      </c>
      <c r="C29" s="83" t="s">
        <v>27</v>
      </c>
      <c r="D29" s="98">
        <v>1</v>
      </c>
      <c r="E29" s="99"/>
      <c r="F29" s="2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90"/>
      <c r="S29" s="120"/>
      <c r="T29" s="94"/>
      <c r="U29" s="3"/>
      <c r="V29" s="3"/>
      <c r="W29" s="3"/>
      <c r="X29" s="3"/>
      <c r="Y29" s="3"/>
    </row>
    <row r="30" spans="1:25" x14ac:dyDescent="0.2">
      <c r="A30" s="81"/>
      <c r="B30" s="60" t="s">
        <v>43</v>
      </c>
      <c r="C30" s="83" t="s">
        <v>27</v>
      </c>
      <c r="D30" s="98">
        <f>ROUND((1+0.2*(D26-1)),2)</f>
        <v>1</v>
      </c>
      <c r="E30" s="99"/>
      <c r="F30" s="2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90"/>
      <c r="S30" s="120"/>
      <c r="T30" s="94"/>
      <c r="U30" s="3"/>
      <c r="V30" s="3"/>
      <c r="W30" s="3"/>
      <c r="X30" s="3"/>
      <c r="Y30" s="3"/>
    </row>
    <row r="31" spans="1:25" x14ac:dyDescent="0.2">
      <c r="A31" s="81"/>
      <c r="B31" s="60" t="s">
        <v>44</v>
      </c>
      <c r="C31" s="42" t="s">
        <v>45</v>
      </c>
      <c r="D31" s="100">
        <v>1.59</v>
      </c>
      <c r="E31" s="99"/>
      <c r="F31" s="2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90"/>
      <c r="S31" s="120"/>
      <c r="T31" s="94"/>
      <c r="U31" s="3"/>
      <c r="V31" s="3"/>
      <c r="W31" s="3"/>
      <c r="X31" s="3"/>
      <c r="Y31" s="3"/>
    </row>
    <row r="32" spans="1:25" x14ac:dyDescent="0.2">
      <c r="A32" s="81"/>
      <c r="B32" s="60" t="s">
        <v>46</v>
      </c>
      <c r="C32" s="42"/>
      <c r="D32" s="97"/>
      <c r="E32" s="85"/>
      <c r="F32" s="2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90"/>
      <c r="S32" s="120"/>
      <c r="T32" s="94"/>
      <c r="U32" s="3"/>
      <c r="V32" s="3"/>
      <c r="W32" s="3"/>
      <c r="X32" s="3"/>
      <c r="Y32" s="3"/>
    </row>
    <row r="33" spans="1:25" x14ac:dyDescent="0.2">
      <c r="A33" s="81"/>
      <c r="B33" s="60" t="s">
        <v>47</v>
      </c>
      <c r="C33" s="42" t="s">
        <v>45</v>
      </c>
      <c r="D33" s="101">
        <v>1</v>
      </c>
      <c r="E33" s="85"/>
      <c r="F33" s="2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90"/>
      <c r="S33" s="120"/>
      <c r="T33" s="94"/>
      <c r="U33" s="3"/>
      <c r="V33" s="3"/>
      <c r="W33" s="3"/>
      <c r="X33" s="3"/>
      <c r="Y33" s="3"/>
    </row>
    <row r="34" spans="1:25" x14ac:dyDescent="0.2">
      <c r="A34" s="81"/>
      <c r="B34" s="60" t="s">
        <v>48</v>
      </c>
      <c r="C34" s="42" t="s">
        <v>45</v>
      </c>
      <c r="D34" s="98">
        <v>4.42</v>
      </c>
      <c r="E34" s="85"/>
      <c r="F34" s="2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90"/>
      <c r="S34" s="120"/>
      <c r="T34" s="94"/>
      <c r="U34" s="3"/>
      <c r="V34" s="3"/>
      <c r="W34" s="3"/>
      <c r="X34" s="3"/>
      <c r="Y34" s="3"/>
    </row>
    <row r="35" spans="1:25" x14ac:dyDescent="0.2">
      <c r="A35" s="102"/>
      <c r="B35" s="103" t="s">
        <v>49</v>
      </c>
      <c r="C35" s="104" t="s">
        <v>45</v>
      </c>
      <c r="D35" s="105">
        <f>D102</f>
        <v>3.61849710165842</v>
      </c>
      <c r="E35" s="106"/>
      <c r="F35" s="6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8"/>
      <c r="S35" s="121"/>
      <c r="T35" s="94"/>
      <c r="U35" s="3"/>
      <c r="V35" s="3"/>
      <c r="W35" s="3"/>
      <c r="X35" s="3"/>
      <c r="Y35" s="3"/>
    </row>
    <row r="36" spans="1:25" ht="29.25" customHeight="1" x14ac:dyDescent="0.2">
      <c r="A36" s="169">
        <v>2</v>
      </c>
      <c r="B36" s="109" t="s">
        <v>50</v>
      </c>
      <c r="C36" s="58"/>
      <c r="D36" s="78"/>
      <c r="E36" s="73" t="s">
        <v>51</v>
      </c>
      <c r="F36" s="51" t="s">
        <v>23</v>
      </c>
      <c r="G36" s="75">
        <v>2014</v>
      </c>
      <c r="H36" s="23" t="s">
        <v>24</v>
      </c>
      <c r="I36" s="23">
        <f>D37</f>
        <v>1</v>
      </c>
      <c r="J36" s="23" t="s">
        <v>24</v>
      </c>
      <c r="K36" s="110">
        <f>D42</f>
        <v>1.4</v>
      </c>
      <c r="L36" s="1" t="s">
        <v>24</v>
      </c>
      <c r="M36" s="77">
        <f>D41</f>
        <v>1.2</v>
      </c>
      <c r="N36" s="23" t="s">
        <v>25</v>
      </c>
      <c r="O36" s="23">
        <v>3637</v>
      </c>
      <c r="P36" s="23" t="s">
        <v>24</v>
      </c>
      <c r="Q36" s="111">
        <f>D38</f>
        <v>4.0000000000000001E-3</v>
      </c>
      <c r="R36" s="24" t="s">
        <v>24</v>
      </c>
      <c r="S36" s="119">
        <f>ROUND(((G36*I36*K36*M36+O36*Q36*G37*G37*I37)*K37*M37*O37*Q37),0)</f>
        <v>86561</v>
      </c>
      <c r="T36" s="94"/>
      <c r="U36" s="3"/>
      <c r="V36" s="3"/>
      <c r="W36" s="3"/>
      <c r="X36" s="3"/>
      <c r="Y36" s="3"/>
    </row>
    <row r="37" spans="1:25" x14ac:dyDescent="0.2">
      <c r="A37" s="169"/>
      <c r="B37" s="82" t="s">
        <v>52</v>
      </c>
      <c r="C37" s="83" t="s">
        <v>27</v>
      </c>
      <c r="D37" s="84">
        <v>1</v>
      </c>
      <c r="E37" s="85" t="s">
        <v>53</v>
      </c>
      <c r="F37" s="26" t="s">
        <v>24</v>
      </c>
      <c r="G37" s="88">
        <v>1</v>
      </c>
      <c r="H37" s="86" t="s">
        <v>24</v>
      </c>
      <c r="I37" s="88">
        <f>D43</f>
        <v>1.4</v>
      </c>
      <c r="J37" s="86" t="s">
        <v>29</v>
      </c>
      <c r="K37" s="88">
        <f>D44</f>
        <v>1.59</v>
      </c>
      <c r="L37" s="86" t="s">
        <v>24</v>
      </c>
      <c r="M37" s="88">
        <f>D46</f>
        <v>1</v>
      </c>
      <c r="N37" s="90" t="s">
        <v>24</v>
      </c>
      <c r="O37" s="88">
        <f>D47</f>
        <v>4.42</v>
      </c>
      <c r="P37" s="86" t="s">
        <v>24</v>
      </c>
      <c r="Q37" s="89">
        <f>D48</f>
        <v>3.61849710165842</v>
      </c>
      <c r="R37"/>
      <c r="S37" s="120"/>
      <c r="T37" s="94"/>
      <c r="U37" s="3"/>
      <c r="V37" s="3"/>
      <c r="W37" s="3"/>
      <c r="X37" s="3"/>
      <c r="Y37" s="3"/>
    </row>
    <row r="38" spans="1:25" x14ac:dyDescent="0.2">
      <c r="A38" s="169"/>
      <c r="B38" s="82" t="s">
        <v>34</v>
      </c>
      <c r="C38" s="83" t="s">
        <v>27</v>
      </c>
      <c r="D38" s="92">
        <f>D23</f>
        <v>4.0000000000000001E-3</v>
      </c>
      <c r="E38" s="85" t="s">
        <v>31</v>
      </c>
      <c r="F38" s="26"/>
      <c r="G38"/>
      <c r="H38"/>
      <c r="I38"/>
      <c r="J38" s="86"/>
      <c r="K38" s="86"/>
      <c r="L38" s="86"/>
      <c r="M38" s="86"/>
      <c r="N38" s="86"/>
      <c r="O38" s="86"/>
      <c r="P38" s="86"/>
      <c r="Q38" s="86"/>
      <c r="R38" s="90"/>
      <c r="S38" s="120"/>
      <c r="T38" s="94"/>
      <c r="U38" s="3"/>
      <c r="V38" s="3"/>
      <c r="W38" s="3"/>
      <c r="X38" s="3"/>
      <c r="Y38" s="3"/>
    </row>
    <row r="39" spans="1:25" x14ac:dyDescent="0.2">
      <c r="A39" s="169"/>
      <c r="B39" s="82" t="s">
        <v>32</v>
      </c>
      <c r="C39" s="83" t="s">
        <v>27</v>
      </c>
      <c r="D39" s="97">
        <v>3</v>
      </c>
      <c r="E39" s="95" t="s">
        <v>33</v>
      </c>
      <c r="F39" s="2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90"/>
      <c r="S39" s="120"/>
      <c r="T39" s="94"/>
      <c r="U39" s="3"/>
      <c r="V39" s="3"/>
      <c r="W39" s="3"/>
      <c r="X39" s="3"/>
      <c r="Y39" s="3"/>
    </row>
    <row r="40" spans="1:25" x14ac:dyDescent="0.2">
      <c r="A40" s="169"/>
      <c r="B40" s="82" t="s">
        <v>54</v>
      </c>
      <c r="C40" s="83" t="s">
        <v>27</v>
      </c>
      <c r="D40" s="97">
        <v>5</v>
      </c>
      <c r="E40" s="85" t="s">
        <v>35</v>
      </c>
      <c r="F40" s="2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90"/>
      <c r="S40" s="120"/>
      <c r="T40" s="94"/>
      <c r="U40" s="3"/>
      <c r="V40" s="3"/>
      <c r="W40" s="3"/>
      <c r="X40" s="3"/>
      <c r="Y40" s="3"/>
    </row>
    <row r="41" spans="1:25" x14ac:dyDescent="0.2">
      <c r="A41" s="169"/>
      <c r="B41" s="60" t="s">
        <v>38</v>
      </c>
      <c r="C41" s="83" t="s">
        <v>27</v>
      </c>
      <c r="D41" s="98">
        <f>ROUND((1+0.1*(D39-1)),2)</f>
        <v>1.2</v>
      </c>
      <c r="E41" s="85" t="s">
        <v>37</v>
      </c>
      <c r="F41" s="2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90"/>
      <c r="S41" s="120"/>
      <c r="T41" s="94"/>
      <c r="U41" s="3"/>
      <c r="V41" s="3"/>
      <c r="W41" s="3"/>
      <c r="X41" s="3"/>
      <c r="Y41" s="3"/>
    </row>
    <row r="42" spans="1:25" x14ac:dyDescent="0.2">
      <c r="A42" s="169"/>
      <c r="B42" s="60" t="s">
        <v>55</v>
      </c>
      <c r="C42" s="42" t="s">
        <v>45</v>
      </c>
      <c r="D42" s="98">
        <f>ROUND((1+0.1*(D40-1)),2)</f>
        <v>1.4</v>
      </c>
      <c r="E42" s="85" t="s">
        <v>41</v>
      </c>
      <c r="F42" s="2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90"/>
      <c r="S42" s="120"/>
      <c r="T42" s="94"/>
      <c r="U42" s="3"/>
      <c r="V42" s="3"/>
      <c r="W42" s="3"/>
      <c r="X42" s="3"/>
      <c r="Y42" s="3"/>
    </row>
    <row r="43" spans="1:25" x14ac:dyDescent="0.2">
      <c r="A43" s="169"/>
      <c r="B43" s="42" t="s">
        <v>56</v>
      </c>
      <c r="C43" s="42" t="s">
        <v>45</v>
      </c>
      <c r="D43" s="98">
        <v>1.4</v>
      </c>
      <c r="E43" s="99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90"/>
      <c r="S43" s="120"/>
      <c r="T43" s="94"/>
      <c r="U43" s="3"/>
      <c r="V43" s="3"/>
      <c r="W43" s="3"/>
      <c r="X43" s="3"/>
      <c r="Y43" s="3"/>
    </row>
    <row r="44" spans="1:25" x14ac:dyDescent="0.2">
      <c r="A44" s="169"/>
      <c r="B44" s="60" t="s">
        <v>44</v>
      </c>
      <c r="C44" s="42" t="s">
        <v>45</v>
      </c>
      <c r="D44" s="100">
        <v>1.59</v>
      </c>
      <c r="E44" s="99"/>
      <c r="F44" s="2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90"/>
      <c r="S44" s="120"/>
      <c r="T44" s="94"/>
      <c r="U44" s="3"/>
      <c r="V44" s="3"/>
      <c r="W44" s="3"/>
      <c r="X44" s="3"/>
      <c r="Y44" s="3"/>
    </row>
    <row r="45" spans="1:25" x14ac:dyDescent="0.2">
      <c r="A45" s="169"/>
      <c r="B45" s="60" t="s">
        <v>46</v>
      </c>
      <c r="C45" s="42"/>
      <c r="D45" s="97"/>
      <c r="E45" s="99"/>
      <c r="F45" s="2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90"/>
      <c r="S45" s="120"/>
      <c r="T45" s="94"/>
      <c r="U45" s="3"/>
      <c r="V45" s="3"/>
      <c r="W45" s="3"/>
      <c r="X45" s="3"/>
      <c r="Y45" s="3"/>
    </row>
    <row r="46" spans="1:25" x14ac:dyDescent="0.2">
      <c r="A46" s="169"/>
      <c r="B46" s="60" t="s">
        <v>47</v>
      </c>
      <c r="C46" s="42" t="s">
        <v>45</v>
      </c>
      <c r="D46" s="100">
        <v>1</v>
      </c>
      <c r="E46" s="85"/>
      <c r="F46" s="2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90"/>
      <c r="S46" s="120"/>
      <c r="T46" s="94"/>
      <c r="U46" s="3"/>
      <c r="V46" s="3"/>
      <c r="W46" s="3"/>
      <c r="X46" s="3"/>
      <c r="Y46" s="3"/>
    </row>
    <row r="47" spans="1:25" x14ac:dyDescent="0.2">
      <c r="A47" s="169"/>
      <c r="B47" s="60" t="s">
        <v>48</v>
      </c>
      <c r="C47" s="42" t="s">
        <v>45</v>
      </c>
      <c r="D47" s="98">
        <v>4.42</v>
      </c>
      <c r="E47" s="85"/>
      <c r="F47" s="2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90"/>
      <c r="S47" s="120"/>
      <c r="T47" s="94"/>
      <c r="U47" s="3"/>
      <c r="V47" s="3"/>
      <c r="W47" s="3"/>
      <c r="X47" s="3"/>
      <c r="Y47" s="3"/>
    </row>
    <row r="48" spans="1:25" x14ac:dyDescent="0.2">
      <c r="A48" s="169"/>
      <c r="B48" s="103" t="s">
        <v>49</v>
      </c>
      <c r="C48" s="104" t="s">
        <v>45</v>
      </c>
      <c r="D48" s="105">
        <f>D102</f>
        <v>3.61849710165842</v>
      </c>
      <c r="E48" s="106"/>
      <c r="F48" s="6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8"/>
      <c r="S48" s="121"/>
      <c r="T48" s="94"/>
      <c r="U48" s="3"/>
      <c r="V48" s="3"/>
      <c r="W48" s="3"/>
      <c r="X48" s="3"/>
      <c r="Y48" s="3"/>
    </row>
    <row r="49" spans="1:24" ht="15.75" customHeight="1" x14ac:dyDescent="0.2">
      <c r="A49" s="112">
        <v>3</v>
      </c>
      <c r="B49" s="113" t="s">
        <v>57</v>
      </c>
      <c r="C49" s="114"/>
      <c r="D49" s="78"/>
      <c r="E49" s="73" t="s">
        <v>58</v>
      </c>
      <c r="F49" s="51" t="s">
        <v>23</v>
      </c>
      <c r="G49" s="75">
        <v>1252</v>
      </c>
      <c r="H49" s="23" t="s">
        <v>24</v>
      </c>
      <c r="I49" s="23">
        <f>D51</f>
        <v>1</v>
      </c>
      <c r="J49" s="23" t="s">
        <v>24</v>
      </c>
      <c r="K49" s="23">
        <v>1</v>
      </c>
      <c r="L49" s="23" t="s">
        <v>24</v>
      </c>
      <c r="M49" s="77">
        <f>D57</f>
        <v>1</v>
      </c>
      <c r="N49" s="23" t="s">
        <v>24</v>
      </c>
      <c r="O49" s="77">
        <v>1</v>
      </c>
      <c r="P49" s="23" t="s">
        <v>25</v>
      </c>
      <c r="Q49" s="23">
        <v>276</v>
      </c>
      <c r="R49" s="24" t="s">
        <v>24</v>
      </c>
      <c r="S49" s="119">
        <f>ROUND(((G49*I49*K49*M49*O49+Q49*G50*K50*I50*M50)*O50*Q50*G51*I51),0)</f>
        <v>49526</v>
      </c>
      <c r="T49" s="79"/>
      <c r="U49" s="79"/>
      <c r="V49" s="79"/>
      <c r="W49" s="80"/>
      <c r="X49" s="115"/>
    </row>
    <row r="50" spans="1:24" x14ac:dyDescent="0.2">
      <c r="A50" s="99"/>
      <c r="B50" s="82" t="s">
        <v>59</v>
      </c>
      <c r="C50" s="83" t="s">
        <v>27</v>
      </c>
      <c r="D50" s="97">
        <v>4</v>
      </c>
      <c r="E50" s="85" t="s">
        <v>60</v>
      </c>
      <c r="F50" s="26" t="s">
        <v>24</v>
      </c>
      <c r="G50" s="86">
        <f>D52</f>
        <v>2.1</v>
      </c>
      <c r="H50" s="86" t="s">
        <v>24</v>
      </c>
      <c r="I50" s="88">
        <f>D56</f>
        <v>1</v>
      </c>
      <c r="J50" s="86" t="s">
        <v>24</v>
      </c>
      <c r="K50" s="86">
        <v>1</v>
      </c>
      <c r="L50" s="86" t="s">
        <v>24</v>
      </c>
      <c r="M50" s="88">
        <f>D59</f>
        <v>1.2</v>
      </c>
      <c r="N50" s="86" t="s">
        <v>29</v>
      </c>
      <c r="O50" s="88">
        <f>D61</f>
        <v>1.59</v>
      </c>
      <c r="P50" s="86" t="s">
        <v>24</v>
      </c>
      <c r="Q50" s="88">
        <f>D63</f>
        <v>1</v>
      </c>
      <c r="R50" s="90" t="s">
        <v>24</v>
      </c>
      <c r="S50" s="120"/>
      <c r="T50" s="91"/>
      <c r="U50" s="3"/>
      <c r="V50" s="3"/>
      <c r="W50" s="3"/>
      <c r="X50" s="3"/>
    </row>
    <row r="51" spans="1:24" x14ac:dyDescent="0.2">
      <c r="A51" s="99"/>
      <c r="B51" s="82" t="s">
        <v>52</v>
      </c>
      <c r="C51" s="83" t="s">
        <v>27</v>
      </c>
      <c r="D51" s="84">
        <f>D22</f>
        <v>1</v>
      </c>
      <c r="E51" s="85" t="s">
        <v>31</v>
      </c>
      <c r="F51" s="26" t="s">
        <v>24</v>
      </c>
      <c r="G51" s="88">
        <f>D64</f>
        <v>4.42</v>
      </c>
      <c r="H51" s="86" t="s">
        <v>24</v>
      </c>
      <c r="I51" s="89">
        <f>D65</f>
        <v>3.61849710165842</v>
      </c>
      <c r="J51" s="86"/>
      <c r="K51" s="86"/>
      <c r="L51" s="86"/>
      <c r="M51" s="86"/>
      <c r="N51" s="86"/>
      <c r="O51" s="86"/>
      <c r="P51" s="86"/>
      <c r="Q51" s="86"/>
      <c r="R51" s="90"/>
      <c r="S51" s="120"/>
      <c r="T51" s="116"/>
      <c r="W51" s="3"/>
    </row>
    <row r="52" spans="1:24" x14ac:dyDescent="0.2">
      <c r="A52" s="99"/>
      <c r="B52" s="82" t="s">
        <v>61</v>
      </c>
      <c r="C52" s="83" t="s">
        <v>27</v>
      </c>
      <c r="D52" s="97">
        <v>2.1</v>
      </c>
      <c r="E52" s="95" t="s">
        <v>33</v>
      </c>
      <c r="F52" s="2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90"/>
      <c r="S52" s="120"/>
      <c r="T52" s="116"/>
      <c r="W52" s="3"/>
    </row>
    <row r="53" spans="1:24" x14ac:dyDescent="0.2">
      <c r="A53" s="99"/>
      <c r="B53" s="82" t="s">
        <v>62</v>
      </c>
      <c r="C53" s="83" t="s">
        <v>27</v>
      </c>
      <c r="D53" s="97">
        <v>3</v>
      </c>
      <c r="E53" s="85" t="s">
        <v>35</v>
      </c>
      <c r="F53" s="2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90"/>
      <c r="S53" s="120"/>
      <c r="T53" s="116"/>
      <c r="W53" s="3"/>
    </row>
    <row r="54" spans="1:24" x14ac:dyDescent="0.2">
      <c r="A54" s="99"/>
      <c r="B54" s="82" t="s">
        <v>63</v>
      </c>
      <c r="C54" s="83" t="s">
        <v>27</v>
      </c>
      <c r="D54" s="97">
        <v>3</v>
      </c>
      <c r="E54" s="85" t="s">
        <v>37</v>
      </c>
      <c r="F54" s="2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90"/>
      <c r="S54" s="120"/>
      <c r="T54" s="116"/>
      <c r="W54" s="3"/>
    </row>
    <row r="55" spans="1:24" x14ac:dyDescent="0.2">
      <c r="A55" s="99"/>
      <c r="B55" s="96" t="s">
        <v>64</v>
      </c>
      <c r="C55" s="83" t="s">
        <v>27</v>
      </c>
      <c r="D55" s="84">
        <v>2</v>
      </c>
      <c r="E55" s="85" t="s">
        <v>39</v>
      </c>
      <c r="F55" s="2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90"/>
      <c r="S55" s="120"/>
      <c r="T55" s="116"/>
      <c r="W55" s="3"/>
    </row>
    <row r="56" spans="1:24" x14ac:dyDescent="0.2">
      <c r="A56" s="99"/>
      <c r="B56" s="60" t="s">
        <v>65</v>
      </c>
      <c r="C56" s="42" t="s">
        <v>45</v>
      </c>
      <c r="D56" s="98">
        <v>1</v>
      </c>
      <c r="E56" s="85" t="s">
        <v>41</v>
      </c>
      <c r="F56" s="2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90"/>
      <c r="S56" s="120"/>
      <c r="T56" s="116"/>
      <c r="W56" s="3"/>
    </row>
    <row r="57" spans="1:24" x14ac:dyDescent="0.2">
      <c r="A57" s="99"/>
      <c r="B57" s="60" t="s">
        <v>66</v>
      </c>
      <c r="C57" s="42" t="s">
        <v>45</v>
      </c>
      <c r="D57" s="98">
        <v>1</v>
      </c>
      <c r="E57" s="85"/>
      <c r="F57" s="2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90"/>
      <c r="S57" s="120"/>
      <c r="T57" s="116"/>
      <c r="W57" s="3"/>
    </row>
    <row r="58" spans="1:24" ht="12.75" customHeight="1" x14ac:dyDescent="0.2">
      <c r="A58" s="99"/>
      <c r="B58" s="60" t="s">
        <v>67</v>
      </c>
      <c r="C58" s="42" t="s">
        <v>45</v>
      </c>
      <c r="D58" s="98">
        <f>ROUND((1+0.1*(D55-1)),2)</f>
        <v>1.1000000000000001</v>
      </c>
      <c r="E58" s="85"/>
      <c r="F58" s="2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90"/>
      <c r="S58" s="120"/>
      <c r="T58" s="116"/>
      <c r="W58" s="3"/>
    </row>
    <row r="59" spans="1:24" ht="24.75" customHeight="1" x14ac:dyDescent="0.2">
      <c r="A59" s="99"/>
      <c r="B59" s="117" t="s">
        <v>68</v>
      </c>
      <c r="C59" s="42" t="s">
        <v>45</v>
      </c>
      <c r="D59" s="98">
        <f>ROUND((1+0.1*(D53-1)),2)</f>
        <v>1.2</v>
      </c>
      <c r="E59" s="85"/>
      <c r="F59" s="2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90"/>
      <c r="S59" s="120"/>
      <c r="T59" s="116"/>
      <c r="W59" s="3"/>
    </row>
    <row r="60" spans="1:24" ht="13.5" customHeight="1" x14ac:dyDescent="0.2">
      <c r="A60" s="99"/>
      <c r="B60" s="60" t="s">
        <v>69</v>
      </c>
      <c r="C60" s="42" t="s">
        <v>45</v>
      </c>
      <c r="D60" s="98">
        <v>1</v>
      </c>
      <c r="E60" s="85"/>
      <c r="F60" s="2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90"/>
      <c r="S60" s="120"/>
      <c r="T60" s="116"/>
      <c r="W60" s="3"/>
    </row>
    <row r="61" spans="1:24" x14ac:dyDescent="0.2">
      <c r="A61" s="99"/>
      <c r="B61" s="60" t="s">
        <v>44</v>
      </c>
      <c r="C61" s="42" t="s">
        <v>45</v>
      </c>
      <c r="D61" s="100">
        <v>1.59</v>
      </c>
      <c r="E61" s="85"/>
      <c r="F61" s="2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90"/>
      <c r="S61" s="120"/>
      <c r="T61" s="116"/>
      <c r="W61" s="3"/>
    </row>
    <row r="62" spans="1:24" x14ac:dyDescent="0.2">
      <c r="A62" s="99"/>
      <c r="B62" s="60" t="s">
        <v>46</v>
      </c>
      <c r="C62" s="42"/>
      <c r="D62" s="97"/>
      <c r="E62" s="85"/>
      <c r="F62" s="2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90"/>
      <c r="S62" s="120"/>
      <c r="T62" s="116"/>
      <c r="W62" s="3"/>
    </row>
    <row r="63" spans="1:24" x14ac:dyDescent="0.2">
      <c r="A63" s="99"/>
      <c r="B63" s="60" t="s">
        <v>47</v>
      </c>
      <c r="C63" s="42" t="s">
        <v>45</v>
      </c>
      <c r="D63" s="97">
        <v>1</v>
      </c>
      <c r="E63" s="85"/>
      <c r="F63" s="2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90"/>
      <c r="S63" s="120"/>
      <c r="T63" s="116"/>
      <c r="W63" s="3"/>
    </row>
    <row r="64" spans="1:24" x14ac:dyDescent="0.2">
      <c r="A64" s="99"/>
      <c r="B64" s="60" t="s">
        <v>48</v>
      </c>
      <c r="C64" s="42" t="s">
        <v>45</v>
      </c>
      <c r="D64" s="98">
        <v>4.42</v>
      </c>
      <c r="E64" s="85"/>
      <c r="F64" s="2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90"/>
      <c r="S64" s="120"/>
      <c r="T64" s="116"/>
      <c r="W64" s="3"/>
    </row>
    <row r="65" spans="1:23" x14ac:dyDescent="0.2">
      <c r="A65" s="37"/>
      <c r="B65" s="103" t="s">
        <v>49</v>
      </c>
      <c r="C65" s="104" t="s">
        <v>45</v>
      </c>
      <c r="D65" s="105">
        <f>D102</f>
        <v>3.61849710165842</v>
      </c>
      <c r="E65" s="108"/>
      <c r="F65" s="6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8"/>
      <c r="S65" s="121"/>
      <c r="T65" s="116"/>
      <c r="W65" s="3"/>
    </row>
    <row r="66" spans="1:23" ht="17.25" customHeight="1" x14ac:dyDescent="0.2">
      <c r="A66" s="170">
        <v>4</v>
      </c>
      <c r="B66" s="118" t="s">
        <v>70</v>
      </c>
      <c r="C66" s="114"/>
      <c r="D66" s="78"/>
      <c r="E66" s="73" t="s">
        <v>71</v>
      </c>
      <c r="F66" s="51" t="s">
        <v>23</v>
      </c>
      <c r="G66" s="75">
        <v>882</v>
      </c>
      <c r="H66" s="23" t="s">
        <v>24</v>
      </c>
      <c r="I66" s="23">
        <f>D68</f>
        <v>1</v>
      </c>
      <c r="J66" s="23" t="s">
        <v>24</v>
      </c>
      <c r="K66" s="23"/>
      <c r="L66" s="23"/>
      <c r="M66" s="77">
        <f>D74</f>
        <v>1</v>
      </c>
      <c r="N66" s="23" t="s">
        <v>24</v>
      </c>
      <c r="O66" s="77">
        <f>D75</f>
        <v>1.2</v>
      </c>
      <c r="P66" s="23" t="s">
        <v>25</v>
      </c>
      <c r="Q66" s="23">
        <v>11</v>
      </c>
      <c r="R66" s="24" t="s">
        <v>24</v>
      </c>
      <c r="S66" s="119">
        <f>ROUND(((G66*I66*M66*O66+Q66*G67*I67*M67)*O67*Q67*G68*I68),0)</f>
        <v>27620</v>
      </c>
      <c r="T66" s="116"/>
      <c r="W66" s="3"/>
    </row>
    <row r="67" spans="1:23" x14ac:dyDescent="0.2">
      <c r="A67" s="170"/>
      <c r="B67" s="82"/>
      <c r="C67" s="83"/>
      <c r="D67" s="97"/>
      <c r="E67" s="85" t="s">
        <v>72</v>
      </c>
      <c r="F67" s="26" t="s">
        <v>24</v>
      </c>
      <c r="G67" s="86">
        <f>D69</f>
        <v>2.1</v>
      </c>
      <c r="H67" s="86" t="s">
        <v>24</v>
      </c>
      <c r="I67" s="88">
        <f>D73</f>
        <v>1</v>
      </c>
      <c r="J67" s="86" t="s">
        <v>24</v>
      </c>
      <c r="K67" s="86"/>
      <c r="L67" s="86"/>
      <c r="M67" s="88">
        <f>D76</f>
        <v>1.2</v>
      </c>
      <c r="N67" s="86" t="s">
        <v>29</v>
      </c>
      <c r="O67" s="88">
        <f>D77</f>
        <v>1.59</v>
      </c>
      <c r="P67" s="86" t="s">
        <v>24</v>
      </c>
      <c r="Q67" s="88">
        <f>D79</f>
        <v>1</v>
      </c>
      <c r="R67" s="90" t="s">
        <v>24</v>
      </c>
      <c r="S67" s="120"/>
      <c r="T67" s="116"/>
      <c r="W67" s="3"/>
    </row>
    <row r="68" spans="1:23" x14ac:dyDescent="0.2">
      <c r="A68" s="170"/>
      <c r="B68" s="82" t="s">
        <v>52</v>
      </c>
      <c r="C68" s="83" t="s">
        <v>27</v>
      </c>
      <c r="D68" s="84">
        <f>D22</f>
        <v>1</v>
      </c>
      <c r="E68" s="85" t="s">
        <v>31</v>
      </c>
      <c r="F68" s="26" t="s">
        <v>24</v>
      </c>
      <c r="G68" s="88">
        <f>D80</f>
        <v>4.42</v>
      </c>
      <c r="H68" s="86" t="s">
        <v>24</v>
      </c>
      <c r="I68" s="89">
        <f>D81</f>
        <v>3.61849710165842</v>
      </c>
      <c r="J68" s="86"/>
      <c r="K68" s="86"/>
      <c r="L68" s="86"/>
      <c r="M68" s="86"/>
      <c r="N68" s="86"/>
      <c r="O68" s="86"/>
      <c r="P68" s="86"/>
      <c r="Q68" s="86"/>
      <c r="R68" s="90"/>
      <c r="S68" s="120"/>
      <c r="T68" s="116"/>
      <c r="W68" s="3"/>
    </row>
    <row r="69" spans="1:23" x14ac:dyDescent="0.2">
      <c r="A69" s="170"/>
      <c r="B69" s="82" t="s">
        <v>61</v>
      </c>
      <c r="C69" s="83" t="s">
        <v>27</v>
      </c>
      <c r="D69" s="97">
        <f>D52</f>
        <v>2.1</v>
      </c>
      <c r="E69" s="95" t="s">
        <v>33</v>
      </c>
      <c r="F69" s="2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90"/>
      <c r="S69" s="120"/>
      <c r="T69" s="116"/>
      <c r="W69" s="3"/>
    </row>
    <row r="70" spans="1:23" x14ac:dyDescent="0.2">
      <c r="A70" s="170"/>
      <c r="B70" s="82" t="s">
        <v>62</v>
      </c>
      <c r="C70" s="83" t="s">
        <v>27</v>
      </c>
      <c r="D70" s="97">
        <v>3</v>
      </c>
      <c r="E70" s="85" t="s">
        <v>35</v>
      </c>
      <c r="F70" s="2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90"/>
      <c r="S70" s="120"/>
      <c r="T70" s="116"/>
      <c r="W70" s="3"/>
    </row>
    <row r="71" spans="1:23" x14ac:dyDescent="0.2">
      <c r="A71" s="170"/>
      <c r="B71" s="82" t="s">
        <v>63</v>
      </c>
      <c r="C71" s="83" t="s">
        <v>27</v>
      </c>
      <c r="D71" s="97">
        <f>D54</f>
        <v>3</v>
      </c>
      <c r="E71" s="85" t="s">
        <v>37</v>
      </c>
      <c r="F71" s="2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90"/>
      <c r="S71" s="120"/>
      <c r="T71" s="116"/>
      <c r="W71" s="3"/>
    </row>
    <row r="72" spans="1:23" x14ac:dyDescent="0.2">
      <c r="A72" s="170"/>
      <c r="B72" s="96" t="s">
        <v>64</v>
      </c>
      <c r="C72" s="83" t="s">
        <v>27</v>
      </c>
      <c r="D72" s="84">
        <v>3</v>
      </c>
      <c r="E72" s="85" t="s">
        <v>39</v>
      </c>
      <c r="F72" s="2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90"/>
      <c r="S72" s="120"/>
      <c r="T72" s="116"/>
      <c r="W72" s="3"/>
    </row>
    <row r="73" spans="1:23" x14ac:dyDescent="0.2">
      <c r="A73" s="170"/>
      <c r="B73" s="60" t="s">
        <v>65</v>
      </c>
      <c r="C73" s="42" t="s">
        <v>45</v>
      </c>
      <c r="D73" s="98">
        <v>1</v>
      </c>
      <c r="E73" s="85" t="s">
        <v>41</v>
      </c>
      <c r="F73" s="2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90"/>
      <c r="S73" s="120"/>
      <c r="T73" s="116"/>
      <c r="W73" s="3"/>
    </row>
    <row r="74" spans="1:23" x14ac:dyDescent="0.2">
      <c r="A74" s="170"/>
      <c r="B74" s="60" t="s">
        <v>66</v>
      </c>
      <c r="C74" s="42" t="s">
        <v>45</v>
      </c>
      <c r="D74" s="98">
        <v>1</v>
      </c>
      <c r="E74" s="85"/>
      <c r="F74" s="2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90"/>
      <c r="S74" s="120"/>
      <c r="T74" s="116"/>
      <c r="W74" s="3"/>
    </row>
    <row r="75" spans="1:23" x14ac:dyDescent="0.2">
      <c r="A75" s="170"/>
      <c r="B75" s="60" t="s">
        <v>67</v>
      </c>
      <c r="C75" s="42" t="s">
        <v>45</v>
      </c>
      <c r="D75" s="98">
        <f>ROUND(IF(D72&gt;1,1+0.1*(D72-1),1),2)</f>
        <v>1.2</v>
      </c>
      <c r="E75" s="85"/>
      <c r="F75" s="2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90"/>
      <c r="S75" s="120"/>
      <c r="T75" s="116"/>
      <c r="W75" s="3"/>
    </row>
    <row r="76" spans="1:23" ht="25.5" x14ac:dyDescent="0.2">
      <c r="A76" s="170"/>
      <c r="B76" s="117" t="s">
        <v>68</v>
      </c>
      <c r="C76" s="42" t="s">
        <v>45</v>
      </c>
      <c r="D76" s="98">
        <f>ROUND((1+0.1*(D70-1)),2)</f>
        <v>1.2</v>
      </c>
      <c r="E76" s="85"/>
      <c r="F76" s="26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90"/>
      <c r="S76" s="120"/>
      <c r="T76" s="116"/>
      <c r="W76" s="3"/>
    </row>
    <row r="77" spans="1:23" x14ac:dyDescent="0.2">
      <c r="A77" s="170"/>
      <c r="B77" s="60" t="s">
        <v>44</v>
      </c>
      <c r="C77" s="42" t="s">
        <v>45</v>
      </c>
      <c r="D77" s="100">
        <v>1.59</v>
      </c>
      <c r="E77" s="85"/>
      <c r="F77" s="2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90"/>
      <c r="S77" s="120"/>
      <c r="T77" s="116"/>
      <c r="W77" s="3"/>
    </row>
    <row r="78" spans="1:23" x14ac:dyDescent="0.2">
      <c r="A78" s="170"/>
      <c r="B78" s="60" t="s">
        <v>46</v>
      </c>
      <c r="C78" s="42"/>
      <c r="D78" s="97"/>
      <c r="E78" s="85"/>
      <c r="F78" s="2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90"/>
      <c r="S78" s="120"/>
      <c r="T78" s="116"/>
      <c r="W78" s="3"/>
    </row>
    <row r="79" spans="1:23" x14ac:dyDescent="0.2">
      <c r="A79" s="170"/>
      <c r="B79" s="60" t="s">
        <v>47</v>
      </c>
      <c r="C79" s="42" t="s">
        <v>45</v>
      </c>
      <c r="D79" s="97">
        <v>1</v>
      </c>
      <c r="E79" s="85"/>
      <c r="F79" s="2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90"/>
      <c r="S79" s="120"/>
      <c r="T79" s="116"/>
      <c r="W79" s="3"/>
    </row>
    <row r="80" spans="1:23" x14ac:dyDescent="0.2">
      <c r="A80" s="170"/>
      <c r="B80" s="60" t="s">
        <v>48</v>
      </c>
      <c r="C80" s="42" t="s">
        <v>45</v>
      </c>
      <c r="D80" s="98">
        <v>4.42</v>
      </c>
      <c r="E80" s="85"/>
      <c r="F80" s="26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90"/>
      <c r="S80" s="120"/>
      <c r="T80" s="116"/>
      <c r="W80" s="3"/>
    </row>
    <row r="81" spans="1:24" x14ac:dyDescent="0.2">
      <c r="A81" s="170"/>
      <c r="B81" s="103" t="s">
        <v>49</v>
      </c>
      <c r="C81" s="104" t="s">
        <v>45</v>
      </c>
      <c r="D81" s="105">
        <f>D102</f>
        <v>3.61849710165842</v>
      </c>
      <c r="E81" s="108"/>
      <c r="F81" s="6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8"/>
      <c r="S81" s="121"/>
      <c r="T81" s="116"/>
      <c r="W81" s="3"/>
    </row>
    <row r="82" spans="1:24" ht="15.75" customHeight="1" x14ac:dyDescent="0.2">
      <c r="A82" s="171" t="s">
        <v>73</v>
      </c>
      <c r="B82" s="122" t="s">
        <v>74</v>
      </c>
      <c r="C82" s="58"/>
      <c r="D82" s="72"/>
      <c r="E82" s="73" t="s">
        <v>75</v>
      </c>
      <c r="F82" s="51" t="s">
        <v>23</v>
      </c>
      <c r="G82" s="123">
        <f>D83</f>
        <v>1</v>
      </c>
      <c r="H82" s="4" t="s">
        <v>24</v>
      </c>
      <c r="I82" s="76">
        <f>D84</f>
        <v>7</v>
      </c>
      <c r="J82" s="23" t="s">
        <v>24</v>
      </c>
      <c r="K82" s="23"/>
      <c r="L82" s="23"/>
      <c r="M82" s="76">
        <f>D85</f>
        <v>130</v>
      </c>
      <c r="N82" s="23" t="s">
        <v>29</v>
      </c>
      <c r="O82" s="124">
        <f>D86</f>
        <v>1.38</v>
      </c>
      <c r="P82" s="23" t="s">
        <v>24</v>
      </c>
      <c r="Q82" s="77">
        <f>D88</f>
        <v>3.61849710165842</v>
      </c>
      <c r="R82" s="24"/>
      <c r="S82" s="119">
        <f>ROUND(G82*I82*M82*O82*Q82,0)</f>
        <v>4544</v>
      </c>
      <c r="T82" s="116"/>
      <c r="W82" s="3"/>
    </row>
    <row r="83" spans="1:24" x14ac:dyDescent="0.2">
      <c r="A83" s="171"/>
      <c r="B83" s="125" t="s">
        <v>76</v>
      </c>
      <c r="C83" s="83" t="s">
        <v>27</v>
      </c>
      <c r="D83" s="84">
        <v>1</v>
      </c>
      <c r="E83" s="26" t="s">
        <v>77</v>
      </c>
      <c r="F83" s="26"/>
      <c r="G83" s="126"/>
      <c r="H83" s="86"/>
      <c r="I83" s="127"/>
      <c r="J83" s="86"/>
      <c r="K83" s="86"/>
      <c r="L83" s="86"/>
      <c r="M83" s="89"/>
      <c r="N83" s="86"/>
      <c r="O83" s="88"/>
      <c r="P83" s="86"/>
      <c r="Q83" s="126"/>
      <c r="R83" s="90"/>
      <c r="S83" s="120"/>
      <c r="T83" s="116"/>
      <c r="W83" s="3"/>
    </row>
    <row r="84" spans="1:24" x14ac:dyDescent="0.2">
      <c r="A84" s="171"/>
      <c r="B84" s="82" t="s">
        <v>78</v>
      </c>
      <c r="C84" s="83" t="s">
        <v>27</v>
      </c>
      <c r="D84" s="128">
        <v>7</v>
      </c>
      <c r="E84" s="95" t="s">
        <v>79</v>
      </c>
      <c r="F84" s="60"/>
      <c r="G84" s="4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90"/>
      <c r="S84" s="120"/>
      <c r="T84" s="116"/>
      <c r="W84" s="3"/>
    </row>
    <row r="85" spans="1:24" x14ac:dyDescent="0.2">
      <c r="A85" s="171"/>
      <c r="B85" s="82" t="s">
        <v>80</v>
      </c>
      <c r="C85" s="83" t="s">
        <v>27</v>
      </c>
      <c r="D85" s="128">
        <f>130</f>
        <v>130</v>
      </c>
      <c r="E85" s="85"/>
      <c r="F85" s="2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90"/>
      <c r="S85" s="120"/>
      <c r="T85" s="116"/>
      <c r="W85" s="3"/>
    </row>
    <row r="86" spans="1:24" x14ac:dyDescent="0.2">
      <c r="A86" s="171"/>
      <c r="B86" s="60" t="s">
        <v>44</v>
      </c>
      <c r="C86" s="42" t="s">
        <v>45</v>
      </c>
      <c r="D86" s="129">
        <v>1.38</v>
      </c>
      <c r="E86" s="85"/>
      <c r="F86" s="2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90"/>
      <c r="S86" s="120"/>
      <c r="T86" s="116"/>
      <c r="W86" s="3"/>
    </row>
    <row r="87" spans="1:24" x14ac:dyDescent="0.2">
      <c r="A87" s="171"/>
      <c r="B87" s="60" t="s">
        <v>46</v>
      </c>
      <c r="C87" s="42"/>
      <c r="D87" s="101"/>
      <c r="E87" s="172"/>
      <c r="F87" s="2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90"/>
      <c r="S87" s="120"/>
      <c r="T87" s="116"/>
      <c r="W87" s="3"/>
    </row>
    <row r="88" spans="1:24" x14ac:dyDescent="0.2">
      <c r="A88" s="171"/>
      <c r="B88" s="64" t="s">
        <v>48</v>
      </c>
      <c r="C88" s="43" t="s">
        <v>45</v>
      </c>
      <c r="D88" s="130">
        <f>D102</f>
        <v>3.61849710165842</v>
      </c>
      <c r="E88" s="172"/>
      <c r="F88" s="6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8"/>
      <c r="S88" s="121"/>
      <c r="T88" s="116"/>
      <c r="W88" s="3"/>
    </row>
    <row r="89" spans="1:24" x14ac:dyDescent="0.2">
      <c r="A89" s="131">
        <v>6</v>
      </c>
      <c r="B89" s="132" t="s">
        <v>81</v>
      </c>
      <c r="C89" s="133" t="s">
        <v>27</v>
      </c>
      <c r="D89" s="134"/>
      <c r="E89" s="135"/>
      <c r="F89" s="136"/>
      <c r="G89" s="137"/>
      <c r="H89" s="137"/>
      <c r="I89" s="137"/>
      <c r="J89" s="138"/>
      <c r="K89" s="138"/>
      <c r="L89" s="138"/>
      <c r="M89" s="138"/>
      <c r="N89" s="138"/>
      <c r="O89" s="138"/>
      <c r="P89" s="138"/>
      <c r="Q89" s="138"/>
      <c r="R89" s="139"/>
      <c r="S89" s="160">
        <f>S21+S36+S49+S66+S82</f>
        <v>188641</v>
      </c>
      <c r="T89" s="140"/>
      <c r="W89" s="3"/>
    </row>
    <row r="90" spans="1:24" x14ac:dyDescent="0.2">
      <c r="A90" s="141">
        <v>7</v>
      </c>
      <c r="B90" s="132" t="s">
        <v>82</v>
      </c>
      <c r="C90" s="133"/>
      <c r="D90" s="134"/>
      <c r="E90" s="135"/>
      <c r="F90" s="136"/>
      <c r="G90" s="137"/>
      <c r="H90" s="137"/>
      <c r="I90" s="137"/>
      <c r="J90" s="138"/>
      <c r="K90" s="138"/>
      <c r="L90" s="138"/>
      <c r="M90" s="138"/>
      <c r="N90" s="138"/>
      <c r="O90" s="138"/>
      <c r="P90" s="138"/>
      <c r="Q90" s="138"/>
      <c r="R90" s="139"/>
      <c r="S90" s="160">
        <f>S91-S89</f>
        <v>33955.379999999976</v>
      </c>
      <c r="T90" s="140"/>
      <c r="W90" s="3"/>
    </row>
    <row r="91" spans="1:24" x14ac:dyDescent="0.2">
      <c r="A91" s="141">
        <v>8</v>
      </c>
      <c r="B91" s="142" t="s">
        <v>83</v>
      </c>
      <c r="C91" s="143" t="s">
        <v>27</v>
      </c>
      <c r="D91" s="144"/>
      <c r="E91" s="144"/>
      <c r="F91" s="173"/>
      <c r="G91" s="173"/>
      <c r="H91" s="173"/>
      <c r="I91" s="173"/>
      <c r="J91" s="145"/>
      <c r="K91" s="145"/>
      <c r="L91" s="145"/>
      <c r="M91" s="166"/>
      <c r="N91" s="166"/>
      <c r="O91" s="166"/>
      <c r="P91" s="146"/>
      <c r="Q91" s="146"/>
      <c r="R91" s="144"/>
      <c r="S91" s="161">
        <f>S89*1.18</f>
        <v>222596.37999999998</v>
      </c>
      <c r="T91" s="147"/>
      <c r="U91" s="147"/>
      <c r="V91" s="147"/>
      <c r="W91" s="79"/>
      <c r="X91" s="115"/>
    </row>
    <row r="92" spans="1:24" x14ac:dyDescent="0.2">
      <c r="S92" s="148"/>
      <c r="W92" s="149"/>
      <c r="X92" s="149"/>
    </row>
    <row r="93" spans="1:24" ht="15.75" x14ac:dyDescent="0.25">
      <c r="B93" s="163" t="s">
        <v>96</v>
      </c>
      <c r="S93" s="148"/>
      <c r="W93" s="149"/>
      <c r="X93" s="149"/>
    </row>
    <row r="94" spans="1:24" ht="15.75" x14ac:dyDescent="0.25">
      <c r="C94" s="150"/>
      <c r="D94" s="151"/>
      <c r="E94" s="152"/>
      <c r="F94" s="152"/>
      <c r="G94" s="42"/>
      <c r="H94" s="42"/>
      <c r="I94" s="42"/>
      <c r="S94" s="148"/>
      <c r="T94" s="115"/>
    </row>
    <row r="95" spans="1:24" ht="15.75" x14ac:dyDescent="0.25">
      <c r="B95" s="153" t="s">
        <v>84</v>
      </c>
      <c r="C95" s="150"/>
      <c r="D95" s="151"/>
      <c r="E95" s="152"/>
      <c r="F95" s="152"/>
      <c r="G95" s="42"/>
      <c r="H95" s="42"/>
      <c r="I95" s="42"/>
      <c r="S95" s="148"/>
      <c r="T95" s="115"/>
    </row>
    <row r="96" spans="1:24" ht="26.25" x14ac:dyDescent="0.25">
      <c r="B96" s="154" t="s">
        <v>85</v>
      </c>
      <c r="C96" s="155" t="s">
        <v>45</v>
      </c>
      <c r="D96" s="156">
        <v>1.133</v>
      </c>
      <c r="E96" s="42"/>
      <c r="F96" s="42"/>
      <c r="G96" s="152"/>
      <c r="H96" s="42"/>
      <c r="I96" s="42"/>
      <c r="S96" s="148"/>
      <c r="T96" s="115"/>
      <c r="X96" s="115"/>
    </row>
    <row r="97" spans="2:20" ht="25.5" x14ac:dyDescent="0.2">
      <c r="B97" s="154" t="s">
        <v>86</v>
      </c>
      <c r="C97" s="155" t="s">
        <v>45</v>
      </c>
      <c r="D97" s="156">
        <v>1.1040000000000001</v>
      </c>
      <c r="E97" s="42"/>
      <c r="F97" s="42"/>
      <c r="G97" s="42"/>
      <c r="H97" s="42"/>
      <c r="I97" s="42"/>
      <c r="T97" s="148"/>
    </row>
    <row r="98" spans="2:20" ht="25.5" x14ac:dyDescent="0.2">
      <c r="B98" s="154" t="s">
        <v>87</v>
      </c>
      <c r="C98" s="155" t="s">
        <v>45</v>
      </c>
      <c r="D98" s="156">
        <v>1.1319999999999999</v>
      </c>
      <c r="E98" s="42"/>
      <c r="F98" s="42"/>
      <c r="G98" s="42"/>
      <c r="H98" s="42"/>
      <c r="I98" s="42"/>
      <c r="S98" s="115"/>
    </row>
    <row r="99" spans="2:20" ht="25.5" x14ac:dyDescent="0.2">
      <c r="B99" s="154" t="s">
        <v>88</v>
      </c>
      <c r="C99" s="155" t="s">
        <v>45</v>
      </c>
      <c r="D99" s="157">
        <v>1.24</v>
      </c>
      <c r="E99" s="42"/>
      <c r="F99" s="42"/>
      <c r="G99" s="42"/>
      <c r="H99" s="42"/>
      <c r="I99" s="42"/>
    </row>
    <row r="100" spans="2:20" ht="25.5" x14ac:dyDescent="0.2">
      <c r="B100" s="154" t="s">
        <v>89</v>
      </c>
      <c r="C100" s="155" t="s">
        <v>45</v>
      </c>
      <c r="D100" s="158">
        <v>1.34</v>
      </c>
      <c r="E100" s="42"/>
      <c r="F100" s="42"/>
      <c r="G100" s="42"/>
      <c r="H100" s="42"/>
      <c r="I100" s="42"/>
      <c r="J100" s="3"/>
      <c r="K100" s="3"/>
      <c r="L100" s="3"/>
      <c r="M100" s="3"/>
      <c r="N100" s="3"/>
      <c r="O100" s="3"/>
      <c r="P100" s="3"/>
      <c r="Q100" s="3"/>
      <c r="R100" s="3"/>
    </row>
    <row r="101" spans="2:20" ht="25.5" x14ac:dyDescent="0.2">
      <c r="B101" s="154" t="s">
        <v>90</v>
      </c>
      <c r="C101" s="155" t="s">
        <v>45</v>
      </c>
      <c r="D101" s="159">
        <v>1.538</v>
      </c>
      <c r="E101" s="42"/>
      <c r="F101" s="42"/>
      <c r="G101" s="42"/>
      <c r="H101" s="42"/>
      <c r="I101" s="42"/>
      <c r="J101" s="3"/>
      <c r="K101" s="3"/>
      <c r="L101" s="3"/>
      <c r="M101" s="3"/>
      <c r="N101" s="3"/>
      <c r="O101" s="3"/>
      <c r="P101" s="3"/>
      <c r="Q101" s="3"/>
      <c r="R101" s="3"/>
    </row>
    <row r="102" spans="2:20" x14ac:dyDescent="0.2">
      <c r="B102" s="154" t="s">
        <v>91</v>
      </c>
      <c r="C102" s="155" t="s">
        <v>45</v>
      </c>
      <c r="D102" s="157">
        <f>D96*D97*D98*D99*D100*D101</f>
        <v>3.61849710165842</v>
      </c>
      <c r="E102" s="42"/>
      <c r="F102" s="42"/>
      <c r="G102" s="42"/>
      <c r="H102" s="42"/>
      <c r="I102" s="42"/>
      <c r="J102" s="3"/>
      <c r="K102" s="3"/>
      <c r="L102" s="3"/>
      <c r="M102" s="3"/>
      <c r="N102" s="167"/>
      <c r="O102" s="167"/>
      <c r="P102" s="167"/>
      <c r="Q102" s="167"/>
      <c r="R102" s="3"/>
    </row>
    <row r="103" spans="2:20" x14ac:dyDescent="0.2">
      <c r="C103" s="42"/>
      <c r="D103" s="86"/>
      <c r="E103" s="42"/>
      <c r="F103" s="42"/>
      <c r="G103" s="42"/>
      <c r="H103" s="42"/>
      <c r="I103" s="42"/>
    </row>
    <row r="104" spans="2:20" x14ac:dyDescent="0.2">
      <c r="B104" s="1" t="s">
        <v>92</v>
      </c>
      <c r="C104" s="42"/>
      <c r="D104" s="86"/>
      <c r="E104" s="42"/>
      <c r="F104" s="42"/>
      <c r="G104" s="42"/>
      <c r="H104" s="42"/>
      <c r="I104" s="42"/>
      <c r="M104" s="42"/>
      <c r="N104" s="42"/>
    </row>
    <row r="105" spans="2:20" x14ac:dyDescent="0.2">
      <c r="B105" s="1" t="s">
        <v>93</v>
      </c>
      <c r="C105" s="42"/>
      <c r="D105" s="86"/>
      <c r="E105" s="42"/>
      <c r="F105" s="42"/>
      <c r="G105" s="42"/>
      <c r="H105" s="42"/>
      <c r="I105" s="42"/>
    </row>
    <row r="106" spans="2:20" x14ac:dyDescent="0.2">
      <c r="B106" s="1" t="s">
        <v>94</v>
      </c>
      <c r="C106" s="42"/>
      <c r="D106" s="86"/>
      <c r="E106" s="42"/>
      <c r="F106" s="42"/>
      <c r="G106" s="42"/>
      <c r="H106" s="42"/>
      <c r="I106" s="42"/>
    </row>
    <row r="107" spans="2:20" x14ac:dyDescent="0.2">
      <c r="C107" s="42"/>
      <c r="D107" s="42"/>
      <c r="E107" s="42"/>
      <c r="F107" s="42"/>
      <c r="G107" s="42"/>
      <c r="H107" s="42"/>
      <c r="I107" s="42"/>
      <c r="S107" s="115"/>
    </row>
  </sheetData>
  <sheetProtection selectLockedCells="1" selectUnlockedCells="1"/>
  <mergeCells count="14">
    <mergeCell ref="C11:S11"/>
    <mergeCell ref="A3:S3"/>
    <mergeCell ref="C5:S5"/>
    <mergeCell ref="C7:S7"/>
    <mergeCell ref="A9:B9"/>
    <mergeCell ref="C9:S9"/>
    <mergeCell ref="M91:O91"/>
    <mergeCell ref="N102:Q102"/>
    <mergeCell ref="B13:C13"/>
    <mergeCell ref="A36:A48"/>
    <mergeCell ref="A66:A81"/>
    <mergeCell ref="A82:A88"/>
    <mergeCell ref="E87:E88"/>
    <mergeCell ref="F91:I91"/>
  </mergeCells>
  <printOptions horizontalCentered="1"/>
  <pageMargins left="0.59027777777777779" right="0.59027777777777779" top="0.39374999999999999" bottom="0.39374999999999999" header="0.51180555555555551" footer="0.51180555555555551"/>
  <pageSetup paperSize="9" scale="65" firstPageNumber="0" orientation="landscape" horizontalDpi="300" verticalDpi="300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Газопровод-отвод ГРС-2,км 49-71</vt:lpstr>
      <vt:lpstr>Excel_BuiltIn_Print_Area_1_1</vt:lpstr>
      <vt:lpstr>Excel_BuiltIn_Print_Area_1_1_1</vt:lpstr>
      <vt:lpstr>'Газопровод-отвод ГРС-2,км 49-71'!Область_печати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Ларионова Елена Валерьевна</dc:creator>
  <cp:lastModifiedBy>Шелехова Татьяна Михайловна</cp:lastModifiedBy>
  <cp:lastPrinted>2013-09-11T06:49:51Z</cp:lastPrinted>
  <dcterms:created xsi:type="dcterms:W3CDTF">2013-09-05T06:07:20Z</dcterms:created>
  <dcterms:modified xsi:type="dcterms:W3CDTF">2013-10-11T08:29:27Z</dcterms:modified>
</cp:coreProperties>
</file>